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federatiaromanadefotbal-my.sharepoint.com/personal/andreea_nanu_frf_ro/Documents/Licentiere/0. Documente site/2025 - 2026/10. Financiar/"/>
    </mc:Choice>
  </mc:AlternateContent>
  <xr:revisionPtr revIDLastSave="84" documentId="8_{3A32B3D6-63EA-45AB-AA2D-24CD9637DE14}" xr6:coauthVersionLast="47" xr6:coauthVersionMax="47" xr10:uidLastSave="{CA80D254-E994-42D6-90F7-57EB80721620}"/>
  <bookViews>
    <workbookView xWindow="-108" yWindow="-108" windowWidth="23256" windowHeight="12576" tabRatio="847" activeTab="1" xr2:uid="{00000000-000D-0000-FFFF-FFFF00000000}"/>
  </bookViews>
  <sheets>
    <sheet name="CPP" sheetId="7" r:id="rId1"/>
    <sheet name="BS" sheetId="8" r:id="rId2"/>
    <sheet name="CF" sheetId="9" r:id="rId3"/>
    <sheet name="EQ" sheetId="28" r:id="rId4"/>
    <sheet name="69_Legitimati" sheetId="15" r:id="rId5"/>
    <sheet name="69_Achizitii" sheetId="1" r:id="rId6"/>
    <sheet name="69_Transferuri" sheetId="2" r:id="rId7"/>
    <sheet name="70_Salariati" sheetId="31" r:id="rId8"/>
    <sheet name="71_Fiscale" sheetId="10" r:id="rId9"/>
    <sheet name="72_UEFA" sheetId="32" r:id="rId10"/>
    <sheet name="CPP_P" sheetId="11" r:id="rId11"/>
    <sheet name="BS_P" sheetId="27" r:id="rId12"/>
    <sheet name="CF_P" sheetId="12" r:id="rId13"/>
    <sheet name="69.14_Creante" sheetId="3" r:id="rId14"/>
    <sheet name="19b_Buget" sheetId="19" r:id="rId15"/>
    <sheet name="19b si 19 ter_efectiv-bugetat" sheetId="20" r:id="rId16"/>
    <sheet name="19 ter-de publicat" sheetId="24" r:id="rId17"/>
  </sheets>
  <definedNames>
    <definedName name="____IV130000" localSheetId="7">#REF!</definedName>
    <definedName name="____IV130000">#REF!</definedName>
    <definedName name="____IV176000" localSheetId="7">#REF!</definedName>
    <definedName name="____IV176000">#REF!</definedName>
    <definedName name="____IV66000">#REF!</definedName>
    <definedName name="____IV70000">#REF!</definedName>
    <definedName name="__IV130000">#REF!</definedName>
    <definedName name="__IV176000">#REF!</definedName>
    <definedName name="__IV66000">#REF!</definedName>
    <definedName name="__IV70000">#REF!</definedName>
    <definedName name="_IV130000">#REF!</definedName>
    <definedName name="_IV176000">#REF!</definedName>
    <definedName name="_IV66000">#REF!</definedName>
    <definedName name="_IV70000">#REF!</definedName>
    <definedName name="CF">#REF!</definedName>
    <definedName name="CFR">#REF!</definedName>
    <definedName name="CVBH">#REF!</definedName>
    <definedName name="_xlnm.Print_Area" localSheetId="13">'69.14_Creante'!$B$1:$N$43</definedName>
    <definedName name="_xlnm.Print_Area" localSheetId="5">'69_Achizitii'!$B$1:$S$49</definedName>
    <definedName name="_xlnm.Print_Area" localSheetId="4">'69_Legitimati'!$B$1:$H$46</definedName>
    <definedName name="_xlnm.Print_Area" localSheetId="6">'69_Transferuri'!$B$1:$AH$57</definedName>
    <definedName name="_xlnm.Print_Area" localSheetId="7">'70_Salariati'!$B$1:$X$40</definedName>
    <definedName name="_xlnm.Print_Area" localSheetId="8">'71_Fiscale'!$B$1:$S$42</definedName>
    <definedName name="_xlnm.Print_Area" localSheetId="9">'72_UEFA'!$B$1:$S$36</definedName>
    <definedName name="_xlnm.Print_Area" localSheetId="1">BS!$A$1:$D$217</definedName>
    <definedName name="_xlnm.Print_Area" localSheetId="2">CF!$B$1:$D$48</definedName>
    <definedName name="_xlnm.Print_Area" localSheetId="0">CPP!$B$1:$D$174</definedName>
    <definedName name="_xlnm.Print_Titles" localSheetId="13">'69.14_Creante'!$B:$B,'69.14_Creante'!$3:$5</definedName>
    <definedName name="_xlnm.Print_Titles" localSheetId="5">'69_Achizitii'!$B:$B,'69_Achizitii'!$3:$6</definedName>
    <definedName name="_xlnm.Print_Titles" localSheetId="4">'69_Legitimati'!$B:$B,'69_Legitimati'!$3:$6</definedName>
    <definedName name="_xlnm.Print_Titles" localSheetId="6">'69_Transferuri'!$B:$B,'69_Transferuri'!$3:$7</definedName>
    <definedName name="SIM" localSheetId="7">#REF!</definedName>
    <definedName name="SI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 i="27" l="1"/>
  <c r="C44" i="19"/>
  <c r="D44" i="19"/>
  <c r="H33" i="20"/>
  <c r="G33" i="20"/>
  <c r="D33" i="20"/>
  <c r="E31" i="24"/>
  <c r="D31" i="24"/>
  <c r="D39" i="19" l="1"/>
  <c r="D8" i="19"/>
  <c r="D47" i="19"/>
  <c r="D46" i="19"/>
  <c r="D33" i="19"/>
  <c r="D36" i="19" s="1"/>
  <c r="C36" i="19"/>
  <c r="G34" i="20"/>
  <c r="H34" i="20"/>
  <c r="G36" i="20"/>
  <c r="H36" i="20"/>
  <c r="C41" i="19"/>
  <c r="G35" i="20" l="1"/>
  <c r="G37" i="20" s="1"/>
  <c r="H35" i="20"/>
  <c r="H37" i="20" s="1"/>
  <c r="A35" i="31"/>
  <c r="A32" i="32"/>
  <c r="E51" i="8"/>
  <c r="D51" i="8"/>
  <c r="AN50" i="2"/>
  <c r="C21" i="28"/>
  <c r="C22" i="28" s="1"/>
  <c r="H19" i="28"/>
  <c r="H18" i="28"/>
  <c r="H17" i="28"/>
  <c r="H16" i="28"/>
  <c r="H15" i="28"/>
  <c r="H11" i="28"/>
  <c r="H10" i="28"/>
  <c r="H9" i="28"/>
  <c r="H8" i="28"/>
  <c r="H7" i="28"/>
  <c r="G15" i="28"/>
  <c r="G7" i="28"/>
  <c r="H5" i="28"/>
  <c r="D21" i="28"/>
  <c r="D22" i="28" s="1"/>
  <c r="E21" i="28"/>
  <c r="E22" i="28" s="1"/>
  <c r="F21" i="28"/>
  <c r="F22" i="28" s="1"/>
  <c r="G21" i="28"/>
  <c r="G22" i="28" s="1"/>
  <c r="D13" i="28"/>
  <c r="D14" i="28" s="1"/>
  <c r="E13" i="28"/>
  <c r="E14" i="28" s="1"/>
  <c r="F13" i="28"/>
  <c r="F14" i="28" s="1"/>
  <c r="G13" i="28"/>
  <c r="G14" i="28" s="1"/>
  <c r="C13" i="28"/>
  <c r="C14" i="28" s="1"/>
  <c r="AH49" i="2"/>
  <c r="AH50" i="2"/>
  <c r="AM46" i="2"/>
  <c r="AM45" i="2"/>
  <c r="AM44" i="2"/>
  <c r="AM43" i="2"/>
  <c r="AM42" i="2"/>
  <c r="AM41" i="2"/>
  <c r="AM40" i="2"/>
  <c r="AM39" i="2"/>
  <c r="AM16" i="2"/>
  <c r="AM15" i="2"/>
  <c r="AM14" i="2"/>
  <c r="AM13" i="2"/>
  <c r="AM12" i="2"/>
  <c r="AM11" i="2"/>
  <c r="AM10" i="2"/>
  <c r="AM9" i="2"/>
  <c r="AM36" i="2"/>
  <c r="AM35" i="2"/>
  <c r="AM34" i="2"/>
  <c r="AM33" i="2"/>
  <c r="AM32" i="2"/>
  <c r="AM31" i="2"/>
  <c r="AM30" i="2"/>
  <c r="AM29" i="2"/>
  <c r="AM26" i="2"/>
  <c r="AM25" i="2"/>
  <c r="AM24" i="2"/>
  <c r="AM23" i="2"/>
  <c r="AM22" i="2"/>
  <c r="AM21" i="2"/>
  <c r="AM20" i="2"/>
  <c r="AM19" i="2"/>
  <c r="AC22" i="2"/>
  <c r="AB9" i="2"/>
  <c r="H21" i="28" l="1"/>
  <c r="H22" i="28" s="1"/>
  <c r="H13" i="28"/>
  <c r="H14" i="28" s="1"/>
  <c r="C28" i="32"/>
  <c r="X27" i="32"/>
  <c r="Q27" i="32"/>
  <c r="P27" i="32"/>
  <c r="C27" i="32"/>
  <c r="Q26" i="32"/>
  <c r="C26" i="32"/>
  <c r="Q25" i="32"/>
  <c r="P25" i="32"/>
  <c r="C25" i="32"/>
  <c r="C29" i="32" s="1"/>
  <c r="X24" i="32"/>
  <c r="Q24" i="32"/>
  <c r="Q28" i="32" s="1"/>
  <c r="Q29" i="32" s="1"/>
  <c r="P24" i="32"/>
  <c r="R21" i="32"/>
  <c r="M21" i="32"/>
  <c r="C21" i="32"/>
  <c r="P20" i="32"/>
  <c r="X20" i="32" s="1"/>
  <c r="L20" i="32"/>
  <c r="L19" i="32"/>
  <c r="P19" i="32" s="1"/>
  <c r="X19" i="32" s="1"/>
  <c r="X18" i="32"/>
  <c r="P18" i="32"/>
  <c r="L18" i="32"/>
  <c r="Q17" i="32"/>
  <c r="P17" i="32"/>
  <c r="X17" i="32" s="1"/>
  <c r="X25" i="32" s="1"/>
  <c r="L17" i="32"/>
  <c r="X16" i="32"/>
  <c r="T16" i="32"/>
  <c r="P16" i="32"/>
  <c r="L16" i="32"/>
  <c r="T15" i="32"/>
  <c r="P15" i="32"/>
  <c r="X15" i="32" s="1"/>
  <c r="L15" i="32"/>
  <c r="X14" i="32"/>
  <c r="T14" i="32"/>
  <c r="P14" i="32"/>
  <c r="L14" i="32"/>
  <c r="T13" i="32"/>
  <c r="P13" i="32"/>
  <c r="X13" i="32" s="1"/>
  <c r="L13" i="32"/>
  <c r="T12" i="32"/>
  <c r="Q12" i="32"/>
  <c r="L12" i="32"/>
  <c r="P12" i="32" s="1"/>
  <c r="X12" i="32" s="1"/>
  <c r="X22" i="32" s="1"/>
  <c r="T11" i="32"/>
  <c r="L11" i="32"/>
  <c r="P11" i="32" s="1"/>
  <c r="X11" i="32" s="1"/>
  <c r="T10" i="32"/>
  <c r="L10" i="32"/>
  <c r="P10" i="32" s="1"/>
  <c r="T9" i="32"/>
  <c r="Q9" i="32"/>
  <c r="L9" i="32"/>
  <c r="P9" i="32" s="1"/>
  <c r="X9" i="32" s="1"/>
  <c r="T8" i="32"/>
  <c r="P8" i="32"/>
  <c r="X8" i="32" s="1"/>
  <c r="L8" i="32"/>
  <c r="T7" i="32"/>
  <c r="L7" i="32"/>
  <c r="L21" i="32" s="1"/>
  <c r="AD25" i="31"/>
  <c r="AD30" i="31"/>
  <c r="AD29" i="31"/>
  <c r="AD28" i="31"/>
  <c r="AD27" i="31"/>
  <c r="X22" i="10"/>
  <c r="X21" i="10"/>
  <c r="X20" i="10"/>
  <c r="X19" i="10"/>
  <c r="X18" i="10"/>
  <c r="X17" i="10"/>
  <c r="X16" i="10"/>
  <c r="X14" i="10"/>
  <c r="X13" i="10"/>
  <c r="X12" i="10"/>
  <c r="X11" i="10"/>
  <c r="X10" i="10"/>
  <c r="X9" i="10"/>
  <c r="X8" i="10"/>
  <c r="AD23" i="31"/>
  <c r="AD22" i="31"/>
  <c r="AD21" i="31"/>
  <c r="AD20" i="31"/>
  <c r="AD19" i="31"/>
  <c r="AD17" i="31"/>
  <c r="AD16" i="31"/>
  <c r="AD15" i="31"/>
  <c r="AD14" i="31"/>
  <c r="AD13" i="31"/>
  <c r="AD12" i="31"/>
  <c r="AD11" i="31"/>
  <c r="AD10" i="31"/>
  <c r="AD9" i="31"/>
  <c r="AD8" i="31"/>
  <c r="P26" i="32" l="1"/>
  <c r="X10" i="32"/>
  <c r="X26" i="32" s="1"/>
  <c r="X28" i="32" s="1"/>
  <c r="P7" i="32"/>
  <c r="P22" i="32"/>
  <c r="P28" i="32" s="1"/>
  <c r="AD31" i="31"/>
  <c r="AD32" i="31" s="1"/>
  <c r="AD24" i="31"/>
  <c r="X29" i="10"/>
  <c r="X28" i="10"/>
  <c r="X27" i="10"/>
  <c r="X26" i="10"/>
  <c r="Q31" i="10"/>
  <c r="Q29" i="10"/>
  <c r="Q28" i="10"/>
  <c r="Q27" i="10"/>
  <c r="Q26" i="10"/>
  <c r="P31" i="10"/>
  <c r="P29" i="10"/>
  <c r="P28" i="10"/>
  <c r="P27" i="10"/>
  <c r="P26" i="10"/>
  <c r="Q19" i="10"/>
  <c r="Q13" i="10"/>
  <c r="Q10" i="10"/>
  <c r="P21" i="10"/>
  <c r="P20" i="10"/>
  <c r="P19" i="10"/>
  <c r="P10" i="10"/>
  <c r="P9" i="10"/>
  <c r="P8" i="10"/>
  <c r="L17" i="10"/>
  <c r="P17" i="10" s="1"/>
  <c r="L16" i="10"/>
  <c r="P16" i="10" s="1"/>
  <c r="L22" i="10"/>
  <c r="P22" i="10" s="1"/>
  <c r="L21" i="10"/>
  <c r="L20" i="10"/>
  <c r="L19" i="10"/>
  <c r="L18" i="10"/>
  <c r="P18" i="10" s="1"/>
  <c r="L14" i="10"/>
  <c r="P14" i="10" s="1"/>
  <c r="L13" i="10"/>
  <c r="P13" i="10" s="1"/>
  <c r="X24" i="10" s="1"/>
  <c r="L12" i="10"/>
  <c r="P12" i="10" s="1"/>
  <c r="L11" i="10"/>
  <c r="P11" i="10" s="1"/>
  <c r="L10" i="10"/>
  <c r="L9" i="10"/>
  <c r="L8" i="10"/>
  <c r="V30" i="31"/>
  <c r="U30" i="31"/>
  <c r="C30" i="31"/>
  <c r="V29" i="31"/>
  <c r="U29" i="31"/>
  <c r="V28" i="31"/>
  <c r="P28" i="31"/>
  <c r="C28" i="31"/>
  <c r="V27" i="31"/>
  <c r="P27" i="31"/>
  <c r="C27" i="31"/>
  <c r="W24" i="31"/>
  <c r="T24" i="31"/>
  <c r="O24" i="31"/>
  <c r="L24" i="31"/>
  <c r="L32" i="31" s="1"/>
  <c r="I24" i="31"/>
  <c r="I32" i="31" s="1"/>
  <c r="F24" i="31"/>
  <c r="F32" i="31" s="1"/>
  <c r="Q23" i="31"/>
  <c r="L23" i="31"/>
  <c r="Q22" i="31"/>
  <c r="Q24" i="31" s="1"/>
  <c r="L22" i="31"/>
  <c r="C22" i="31"/>
  <c r="V21" i="31"/>
  <c r="U21" i="31"/>
  <c r="P21" i="31"/>
  <c r="V20" i="31"/>
  <c r="U20" i="31"/>
  <c r="P20" i="31"/>
  <c r="C20" i="31"/>
  <c r="P19" i="31"/>
  <c r="U19" i="31" s="1"/>
  <c r="C19" i="31"/>
  <c r="V14" i="31"/>
  <c r="P14" i="31"/>
  <c r="U14" i="31" s="1"/>
  <c r="U27" i="31" s="1"/>
  <c r="L13" i="31"/>
  <c r="P13" i="31" s="1"/>
  <c r="U13" i="31" s="1"/>
  <c r="U12" i="31"/>
  <c r="P12" i="31"/>
  <c r="P11" i="31"/>
  <c r="U11" i="31" s="1"/>
  <c r="U28" i="31" s="1"/>
  <c r="U10" i="31"/>
  <c r="U9" i="31"/>
  <c r="V8" i="31"/>
  <c r="P8" i="31"/>
  <c r="U8" i="31" s="1"/>
  <c r="D33" i="11"/>
  <c r="D32" i="11"/>
  <c r="D31" i="11"/>
  <c r="D30" i="11"/>
  <c r="D21" i="11"/>
  <c r="D20" i="11"/>
  <c r="D19" i="11"/>
  <c r="D18" i="11"/>
  <c r="D17" i="11"/>
  <c r="D14" i="11"/>
  <c r="D13" i="11"/>
  <c r="D12" i="11"/>
  <c r="D11" i="11"/>
  <c r="D10" i="11"/>
  <c r="D9" i="11"/>
  <c r="D8" i="11"/>
  <c r="J51" i="27"/>
  <c r="I51" i="27"/>
  <c r="H51" i="27"/>
  <c r="G51" i="27"/>
  <c r="F51" i="27"/>
  <c r="E51" i="27"/>
  <c r="D50" i="27"/>
  <c r="D49" i="27"/>
  <c r="D47" i="27"/>
  <c r="D46" i="27"/>
  <c r="D40" i="27"/>
  <c r="D39" i="27"/>
  <c r="D38" i="27"/>
  <c r="D37" i="27"/>
  <c r="D36" i="27"/>
  <c r="D35" i="27"/>
  <c r="D34" i="27"/>
  <c r="D29" i="27"/>
  <c r="D28" i="27"/>
  <c r="D27" i="27"/>
  <c r="D26" i="27"/>
  <c r="D25" i="27"/>
  <c r="D24" i="27"/>
  <c r="D23" i="27"/>
  <c r="C15" i="12"/>
  <c r="C14" i="12"/>
  <c r="C13" i="12"/>
  <c r="C12" i="12"/>
  <c r="C48" i="12"/>
  <c r="C44" i="12"/>
  <c r="C43" i="12"/>
  <c r="C42" i="12"/>
  <c r="C41" i="12"/>
  <c r="C40" i="12"/>
  <c r="C39" i="12"/>
  <c r="C35" i="12"/>
  <c r="C34" i="12"/>
  <c r="C33" i="12"/>
  <c r="C32" i="12"/>
  <c r="C31" i="12"/>
  <c r="C30" i="12"/>
  <c r="C29" i="12"/>
  <c r="C24" i="12"/>
  <c r="C19" i="12"/>
  <c r="C18" i="12"/>
  <c r="C17" i="12"/>
  <c r="C11" i="12"/>
  <c r="C10" i="12"/>
  <c r="C9" i="12"/>
  <c r="D17" i="27"/>
  <c r="D16" i="27"/>
  <c r="D15" i="27"/>
  <c r="D14" i="27"/>
  <c r="D13" i="27"/>
  <c r="X7" i="32" l="1"/>
  <c r="X21" i="32" s="1"/>
  <c r="X29" i="32" s="1"/>
  <c r="P21" i="32"/>
  <c r="P29" i="32" s="1"/>
  <c r="V31" i="31"/>
  <c r="V32" i="31" s="1"/>
  <c r="X30" i="10"/>
  <c r="P30" i="10"/>
  <c r="X23" i="10"/>
  <c r="L23" i="10"/>
  <c r="U24" i="31"/>
  <c r="U25" i="31"/>
  <c r="U31" i="31" s="1"/>
  <c r="U32" i="31" s="1"/>
  <c r="P24" i="31"/>
  <c r="F33" i="31" s="1"/>
  <c r="P25" i="31"/>
  <c r="X31" i="10" l="1"/>
  <c r="Q30" i="10"/>
  <c r="P32" i="31"/>
  <c r="P33" i="31" s="1"/>
  <c r="J41" i="2" l="1"/>
  <c r="L41" i="2" s="1"/>
  <c r="G43" i="2"/>
  <c r="J43" i="2" s="1"/>
  <c r="L43" i="2" s="1"/>
  <c r="G44" i="2"/>
  <c r="G45" i="2"/>
  <c r="J45" i="2" s="1"/>
  <c r="L45" i="2" s="1"/>
  <c r="W45" i="2" s="1"/>
  <c r="AB45" i="2" s="1"/>
  <c r="J46" i="2"/>
  <c r="L46" i="2" s="1"/>
  <c r="E47" i="2"/>
  <c r="F47" i="2"/>
  <c r="H47" i="2"/>
  <c r="I47" i="2"/>
  <c r="K47" i="2"/>
  <c r="AD48" i="2"/>
  <c r="G47" i="2" l="1"/>
  <c r="J44" i="2"/>
  <c r="L44" i="2" s="1"/>
  <c r="W42" i="2"/>
  <c r="AB42" i="2" s="1"/>
  <c r="T37" i="2"/>
  <c r="Q37" i="2"/>
  <c r="N37" i="2"/>
  <c r="M37" i="2"/>
  <c r="W32" i="2"/>
  <c r="AB32" i="2" s="1"/>
  <c r="O29" i="2"/>
  <c r="P29" i="2" s="1"/>
  <c r="R29" i="2" s="1"/>
  <c r="R37" i="2" s="1"/>
  <c r="T27" i="2"/>
  <c r="Q27" i="2"/>
  <c r="N27" i="2"/>
  <c r="M27" i="2"/>
  <c r="W22" i="2"/>
  <c r="AB22" i="2" s="1"/>
  <c r="O19" i="2"/>
  <c r="W11" i="2"/>
  <c r="AB11" i="2" s="1"/>
  <c r="O16" i="2"/>
  <c r="O15" i="2"/>
  <c r="O14" i="2"/>
  <c r="O13" i="2"/>
  <c r="P13" i="2" s="1"/>
  <c r="O12" i="2"/>
  <c r="O11" i="2"/>
  <c r="P11" i="2" s="1"/>
  <c r="O10" i="2"/>
  <c r="O9" i="2"/>
  <c r="T17" i="2"/>
  <c r="Q17" i="2"/>
  <c r="N17" i="2"/>
  <c r="M17" i="2"/>
  <c r="T47" i="2"/>
  <c r="Q47" i="2"/>
  <c r="N47" i="2"/>
  <c r="M47" i="2"/>
  <c r="O39" i="2"/>
  <c r="AG47" i="2"/>
  <c r="AF47" i="2"/>
  <c r="AC47" i="2"/>
  <c r="AA47" i="2"/>
  <c r="X47" i="2"/>
  <c r="J40" i="2"/>
  <c r="P9" i="2" l="1"/>
  <c r="R9" i="2" s="1"/>
  <c r="P12" i="2"/>
  <c r="R12" i="2" s="1"/>
  <c r="P14" i="2"/>
  <c r="R14" i="2" s="1"/>
  <c r="P19" i="2"/>
  <c r="P27" i="2" s="1"/>
  <c r="P15" i="2"/>
  <c r="R15" i="2" s="1"/>
  <c r="P10" i="2"/>
  <c r="R10" i="2" s="1"/>
  <c r="P39" i="2"/>
  <c r="P47" i="2" s="1"/>
  <c r="P16" i="2"/>
  <c r="R16" i="2" s="1"/>
  <c r="O17" i="2"/>
  <c r="P17" i="2" s="1"/>
  <c r="L40" i="2"/>
  <c r="L47" i="2" s="1"/>
  <c r="J47" i="2"/>
  <c r="W44" i="2"/>
  <c r="AB44" i="2" s="1"/>
  <c r="M48" i="2"/>
  <c r="O47" i="2"/>
  <c r="Q48" i="2"/>
  <c r="N48" i="2"/>
  <c r="T48" i="2"/>
  <c r="W43" i="2"/>
  <c r="AB43" i="2" s="1"/>
  <c r="R13" i="2"/>
  <c r="W46" i="2"/>
  <c r="AB46" i="2" s="1"/>
  <c r="O27" i="2"/>
  <c r="O37" i="2"/>
  <c r="W41" i="2"/>
  <c r="AB41" i="2" s="1"/>
  <c r="P37" i="2"/>
  <c r="R39" i="2" l="1"/>
  <c r="R19" i="2"/>
  <c r="R27" i="2" s="1"/>
  <c r="R17" i="2"/>
  <c r="W40" i="2"/>
  <c r="AB40" i="2" s="1"/>
  <c r="O48" i="2"/>
  <c r="O49" i="2" s="1"/>
  <c r="P48" i="2"/>
  <c r="W39" i="2" l="1"/>
  <c r="AB39" i="2" s="1"/>
  <c r="AB47" i="2" s="1"/>
  <c r="R47" i="2"/>
  <c r="R48" i="2" s="1"/>
  <c r="R49" i="2" s="1"/>
  <c r="W47" i="2" l="1"/>
  <c r="D23" i="24"/>
  <c r="I25" i="20"/>
  <c r="H25" i="20"/>
  <c r="G25" i="20"/>
  <c r="F25" i="20"/>
  <c r="E25" i="20"/>
  <c r="E226" i="8"/>
  <c r="A33" i="32" s="1"/>
  <c r="D226" i="8"/>
  <c r="D227" i="8" s="1"/>
  <c r="D45" i="27"/>
  <c r="D51" i="27" s="1"/>
  <c r="D44" i="27"/>
  <c r="D33" i="27"/>
  <c r="D22" i="27"/>
  <c r="D12" i="27"/>
  <c r="D9" i="27"/>
  <c r="D8" i="27"/>
  <c r="D7" i="27"/>
  <c r="D6" i="27"/>
  <c r="D5" i="27"/>
  <c r="J41" i="27"/>
  <c r="I41" i="27"/>
  <c r="H41" i="27"/>
  <c r="G41" i="27"/>
  <c r="F41" i="27"/>
  <c r="E41" i="27"/>
  <c r="J30" i="27"/>
  <c r="I30" i="27"/>
  <c r="H30" i="27"/>
  <c r="G30" i="27"/>
  <c r="F30" i="27"/>
  <c r="E30" i="27"/>
  <c r="J18" i="27"/>
  <c r="I18" i="27"/>
  <c r="H18" i="27"/>
  <c r="G18" i="27"/>
  <c r="F18" i="27"/>
  <c r="E18" i="27"/>
  <c r="J10" i="27"/>
  <c r="I10" i="27"/>
  <c r="H10" i="27"/>
  <c r="G10" i="27"/>
  <c r="F10" i="27"/>
  <c r="E10" i="27"/>
  <c r="E29" i="24"/>
  <c r="E18" i="24"/>
  <c r="E16" i="24"/>
  <c r="D23" i="20"/>
  <c r="D22" i="24" s="1"/>
  <c r="D22" i="20"/>
  <c r="D21" i="24" s="1"/>
  <c r="D21" i="20"/>
  <c r="D20" i="24" s="1"/>
  <c r="D20" i="20"/>
  <c r="D19" i="24" s="1"/>
  <c r="D19" i="20"/>
  <c r="D18" i="24" s="1"/>
  <c r="D18" i="20"/>
  <c r="D17" i="24" s="1"/>
  <c r="D17" i="20"/>
  <c r="D16" i="24" s="1"/>
  <c r="D13" i="20"/>
  <c r="D12" i="24" s="1"/>
  <c r="D11" i="20"/>
  <c r="D10" i="24" s="1"/>
  <c r="D10" i="20"/>
  <c r="D9" i="24" s="1"/>
  <c r="D9" i="20"/>
  <c r="D8" i="24" s="1"/>
  <c r="E20" i="7"/>
  <c r="D12" i="7"/>
  <c r="D20" i="7"/>
  <c r="D27" i="7"/>
  <c r="D43" i="7"/>
  <c r="D44" i="7" s="1"/>
  <c r="D52" i="7"/>
  <c r="D53" i="7"/>
  <c r="D68" i="7"/>
  <c r="D69" i="7"/>
  <c r="D78" i="7"/>
  <c r="D79" i="7" s="1"/>
  <c r="D88" i="7"/>
  <c r="D105" i="7" s="1"/>
  <c r="D106" i="7" s="1"/>
  <c r="D92" i="7"/>
  <c r="D97" i="7"/>
  <c r="D98" i="7" s="1"/>
  <c r="D103" i="7"/>
  <c r="D119" i="7"/>
  <c r="D141" i="7"/>
  <c r="D142" i="7" s="1"/>
  <c r="D152" i="7"/>
  <c r="D153" i="7" s="1"/>
  <c r="D164" i="7"/>
  <c r="D165" i="7" s="1"/>
  <c r="E92" i="7"/>
  <c r="D33" i="15"/>
  <c r="C33" i="15"/>
  <c r="D32" i="15"/>
  <c r="C32" i="15"/>
  <c r="D31" i="15"/>
  <c r="D30" i="15"/>
  <c r="C30" i="15"/>
  <c r="D29" i="15"/>
  <c r="C29" i="15"/>
  <c r="C31" i="15" s="1"/>
  <c r="D24" i="24" l="1"/>
  <c r="D25" i="20"/>
  <c r="D36" i="20" s="1"/>
  <c r="E227" i="8"/>
  <c r="E42" i="27"/>
  <c r="E53" i="27" s="1"/>
  <c r="F42" i="27"/>
  <c r="F53" i="27" s="1"/>
  <c r="G42" i="27"/>
  <c r="G53" i="27" s="1"/>
  <c r="H42" i="27"/>
  <c r="H53" i="27" s="1"/>
  <c r="I42" i="27"/>
  <c r="I53" i="27" s="1"/>
  <c r="J42" i="27"/>
  <c r="J53" i="27" s="1"/>
  <c r="D41" i="27"/>
  <c r="J19" i="27"/>
  <c r="G19" i="27"/>
  <c r="F19" i="27"/>
  <c r="H19" i="27"/>
  <c r="I19" i="27"/>
  <c r="E19" i="27"/>
  <c r="D18" i="27"/>
  <c r="D10" i="27"/>
  <c r="D30" i="27"/>
  <c r="D34" i="7"/>
  <c r="D120" i="7"/>
  <c r="D34" i="24" l="1"/>
  <c r="D42" i="27"/>
  <c r="D53" i="27" s="1"/>
  <c r="D19" i="27"/>
  <c r="D20" i="19" l="1"/>
  <c r="C20" i="19"/>
  <c r="C47" i="19" s="1"/>
  <c r="M8" i="11"/>
  <c r="E97" i="7"/>
  <c r="D28" i="19" l="1"/>
  <c r="D31" i="19" s="1"/>
  <c r="D32" i="19" s="1"/>
  <c r="C9" i="15"/>
  <c r="D35" i="19" l="1"/>
  <c r="H20" i="15"/>
  <c r="H19" i="15"/>
  <c r="G18" i="15"/>
  <c r="D20" i="15"/>
  <c r="D19" i="15"/>
  <c r="C22" i="15"/>
  <c r="C21" i="15"/>
  <c r="C19" i="15"/>
  <c r="C18" i="15"/>
  <c r="C20" i="15" s="1"/>
  <c r="P32" i="3" l="1"/>
  <c r="P23" i="3"/>
  <c r="P14" i="3"/>
  <c r="O32" i="3"/>
  <c r="O23" i="3"/>
  <c r="O14" i="3"/>
  <c r="C28" i="19"/>
  <c r="C31" i="19" s="1"/>
  <c r="C32" i="19" s="1"/>
  <c r="C37" i="19" l="1"/>
  <c r="C35" i="19"/>
  <c r="P34" i="3"/>
  <c r="O34" i="3"/>
  <c r="S10" i="1"/>
  <c r="S11" i="1"/>
  <c r="S12" i="1"/>
  <c r="S13" i="1"/>
  <c r="R24" i="1"/>
  <c r="Q24" i="1"/>
  <c r="Q9" i="1"/>
  <c r="Q15" i="1" s="1"/>
  <c r="I13" i="11"/>
  <c r="L13" i="11"/>
  <c r="L30" i="11"/>
  <c r="I30" i="11"/>
  <c r="M28" i="11"/>
  <c r="L28" i="11"/>
  <c r="K28" i="11"/>
  <c r="J28" i="11"/>
  <c r="I28" i="11"/>
  <c r="H28" i="11"/>
  <c r="G28" i="11"/>
  <c r="F28" i="11"/>
  <c r="E28" i="11"/>
  <c r="D25" i="11"/>
  <c r="D26" i="11"/>
  <c r="D27" i="11"/>
  <c r="D24" i="11"/>
  <c r="I31" i="11"/>
  <c r="L31" i="11"/>
  <c r="I32" i="11"/>
  <c r="L32" i="11"/>
  <c r="I33" i="11"/>
  <c r="L33" i="11"/>
  <c r="E27" i="7"/>
  <c r="D37" i="19" l="1"/>
  <c r="D38" i="19"/>
  <c r="M13" i="11"/>
  <c r="S9" i="1"/>
  <c r="M30" i="11"/>
  <c r="M31" i="11"/>
  <c r="D28" i="11"/>
  <c r="M33" i="11"/>
  <c r="M32" i="11"/>
  <c r="I23" i="20"/>
  <c r="G23" i="20"/>
  <c r="E22" i="24" s="1"/>
  <c r="I22" i="20"/>
  <c r="G22" i="20"/>
  <c r="E21" i="24" s="1"/>
  <c r="I21" i="20"/>
  <c r="G21" i="20"/>
  <c r="E20" i="24" s="1"/>
  <c r="I20" i="20"/>
  <c r="G20" i="20"/>
  <c r="E19" i="24" s="1"/>
  <c r="I18" i="20"/>
  <c r="G18" i="20"/>
  <c r="H14" i="20"/>
  <c r="F14" i="20"/>
  <c r="E14" i="20"/>
  <c r="I13" i="20"/>
  <c r="G13" i="20"/>
  <c r="E12" i="24" s="1"/>
  <c r="I12" i="20"/>
  <c r="G12" i="20"/>
  <c r="E11" i="24" s="1"/>
  <c r="E32" i="24" s="1"/>
  <c r="I11" i="20"/>
  <c r="G11" i="20"/>
  <c r="E10" i="24" s="1"/>
  <c r="I10" i="20"/>
  <c r="G10" i="20"/>
  <c r="E9" i="24" s="1"/>
  <c r="I9" i="20"/>
  <c r="G9" i="20"/>
  <c r="E8" i="24" s="1"/>
  <c r="E13" i="24" l="1"/>
  <c r="G31" i="20"/>
  <c r="E17" i="24"/>
  <c r="E24" i="24" s="1"/>
  <c r="E34" i="24" s="1"/>
  <c r="G14" i="20"/>
  <c r="H27" i="20"/>
  <c r="I14" i="20"/>
  <c r="F27" i="20"/>
  <c r="E27" i="20"/>
  <c r="B119" i="7"/>
  <c r="E26" i="24" l="1"/>
  <c r="G27" i="20"/>
  <c r="I27" i="20"/>
  <c r="E15" i="9"/>
  <c r="E19" i="9"/>
  <c r="E34" i="9"/>
  <c r="E43" i="9"/>
  <c r="E10" i="8"/>
  <c r="E18" i="8"/>
  <c r="E31" i="8"/>
  <c r="E41" i="8"/>
  <c r="E65" i="8"/>
  <c r="E66" i="8" s="1"/>
  <c r="E78" i="8"/>
  <c r="E79" i="8" s="1"/>
  <c r="E89" i="8"/>
  <c r="E90" i="8" s="1"/>
  <c r="E100" i="8"/>
  <c r="E101" i="8" s="1"/>
  <c r="E107" i="8"/>
  <c r="E113" i="8"/>
  <c r="E114" i="8"/>
  <c r="E129" i="8"/>
  <c r="E133" i="8" s="1"/>
  <c r="E134" i="8" s="1"/>
  <c r="E143" i="8"/>
  <c r="E151" i="8"/>
  <c r="E158" i="8"/>
  <c r="E171" i="8"/>
  <c r="E172" i="8" s="1"/>
  <c r="E182" i="8"/>
  <c r="E183" i="8" s="1"/>
  <c r="E193" i="8"/>
  <c r="E194" i="8" s="1"/>
  <c r="E204" i="8"/>
  <c r="E210" i="8"/>
  <c r="E211" i="8"/>
  <c r="E12" i="7"/>
  <c r="E43" i="7"/>
  <c r="E44" i="7" s="1"/>
  <c r="E52" i="7"/>
  <c r="E53" i="7" s="1"/>
  <c r="E68" i="7"/>
  <c r="E69" i="7" s="1"/>
  <c r="E78" i="7"/>
  <c r="E79" i="7" s="1"/>
  <c r="E88" i="7"/>
  <c r="E103" i="7"/>
  <c r="E141" i="7"/>
  <c r="E142" i="7" s="1"/>
  <c r="E152" i="7"/>
  <c r="E153" i="7" s="1"/>
  <c r="E164" i="7"/>
  <c r="E165" i="7" s="1"/>
  <c r="E144" i="8" l="1"/>
  <c r="A36" i="31"/>
  <c r="E20" i="8"/>
  <c r="E105" i="7"/>
  <c r="E98" i="7"/>
  <c r="D30" i="20"/>
  <c r="D31" i="20" s="1"/>
  <c r="D41" i="19"/>
  <c r="D29" i="24"/>
  <c r="E33" i="24" s="1"/>
  <c r="E35" i="24" s="1"/>
  <c r="E119" i="7"/>
  <c r="E106" i="7"/>
  <c r="E34" i="7"/>
  <c r="E160" i="8"/>
  <c r="E161" i="8" s="1"/>
  <c r="E216" i="8"/>
  <c r="E119" i="8"/>
  <c r="E20" i="9"/>
  <c r="E45" i="9" s="1"/>
  <c r="E42" i="8"/>
  <c r="E53" i="8" s="1"/>
  <c r="E214" i="8"/>
  <c r="E217" i="8" s="1"/>
  <c r="E117" i="8"/>
  <c r="E120" i="8" s="1"/>
  <c r="AG17" i="2"/>
  <c r="AG27" i="2"/>
  <c r="AG37" i="2"/>
  <c r="D10" i="8"/>
  <c r="D18" i="8"/>
  <c r="D31" i="8"/>
  <c r="D41" i="8"/>
  <c r="D65" i="8"/>
  <c r="D66" i="8" s="1"/>
  <c r="D78" i="8"/>
  <c r="D79" i="8" s="1"/>
  <c r="D89" i="8"/>
  <c r="D90" i="8" s="1"/>
  <c r="D100" i="8"/>
  <c r="D101" i="8" s="1"/>
  <c r="D107" i="8"/>
  <c r="D113" i="8"/>
  <c r="D114" i="8"/>
  <c r="D129" i="8"/>
  <c r="D133" i="8" s="1"/>
  <c r="D134" i="8" s="1"/>
  <c r="D143" i="8"/>
  <c r="D144" i="8" s="1"/>
  <c r="D151" i="8"/>
  <c r="D158" i="8"/>
  <c r="D171" i="8"/>
  <c r="D172" i="8" s="1"/>
  <c r="D182" i="8"/>
  <c r="D183" i="8" s="1"/>
  <c r="D193" i="8"/>
  <c r="D194" i="8" s="1"/>
  <c r="D204" i="8"/>
  <c r="D210" i="8"/>
  <c r="D211" i="8"/>
  <c r="D42" i="19" l="1"/>
  <c r="E55" i="8"/>
  <c r="D160" i="8"/>
  <c r="D161" i="8" s="1"/>
  <c r="D216" i="8"/>
  <c r="E120" i="7"/>
  <c r="D42" i="8"/>
  <c r="D53" i="8" s="1"/>
  <c r="D214" i="8"/>
  <c r="D217" i="8" s="1"/>
  <c r="D117" i="8"/>
  <c r="D120" i="8" s="1"/>
  <c r="D20" i="8"/>
  <c r="AG48" i="2"/>
  <c r="D119" i="8"/>
  <c r="J45" i="12"/>
  <c r="I45" i="12"/>
  <c r="J36" i="12"/>
  <c r="I36" i="12"/>
  <c r="K13" i="12"/>
  <c r="H13" i="12"/>
  <c r="T18" i="10"/>
  <c r="T17" i="10"/>
  <c r="T16" i="10"/>
  <c r="T14" i="10"/>
  <c r="T13" i="10"/>
  <c r="T12" i="10"/>
  <c r="T11" i="10"/>
  <c r="T10" i="10"/>
  <c r="T9" i="10"/>
  <c r="T8" i="10"/>
  <c r="G13" i="3"/>
  <c r="H13" i="3" s="1"/>
  <c r="J13" i="3" s="1"/>
  <c r="E14" i="3"/>
  <c r="F14" i="3"/>
  <c r="I14" i="3"/>
  <c r="K14" i="3"/>
  <c r="M14" i="3"/>
  <c r="G16" i="3"/>
  <c r="H16" i="3" s="1"/>
  <c r="G17" i="3"/>
  <c r="H17" i="3" s="1"/>
  <c r="G18" i="3"/>
  <c r="E23" i="3"/>
  <c r="F23" i="3"/>
  <c r="AA37" i="2"/>
  <c r="AA27" i="2"/>
  <c r="AA17" i="2"/>
  <c r="G9" i="15"/>
  <c r="C13" i="15"/>
  <c r="C12" i="15"/>
  <c r="C11" i="15"/>
  <c r="C10" i="15"/>
  <c r="D22" i="15"/>
  <c r="D21" i="15"/>
  <c r="D18" i="15"/>
  <c r="H23" i="15"/>
  <c r="G23" i="15"/>
  <c r="H22" i="15"/>
  <c r="G22" i="15"/>
  <c r="H21" i="15"/>
  <c r="G21" i="15"/>
  <c r="G20" i="15"/>
  <c r="G19" i="15"/>
  <c r="H18" i="15"/>
  <c r="H13" i="15"/>
  <c r="G13" i="15"/>
  <c r="H12" i="15"/>
  <c r="G12" i="15"/>
  <c r="H11" i="15"/>
  <c r="G11" i="15"/>
  <c r="H10" i="15"/>
  <c r="G10" i="15"/>
  <c r="H9" i="15"/>
  <c r="D9" i="15"/>
  <c r="D13" i="15"/>
  <c r="D12" i="15"/>
  <c r="D11" i="15"/>
  <c r="D10" i="15"/>
  <c r="B164" i="7"/>
  <c r="B141" i="7"/>
  <c r="B105" i="7"/>
  <c r="B78" i="7"/>
  <c r="B68" i="7"/>
  <c r="B52" i="7"/>
  <c r="B43" i="7"/>
  <c r="L12" i="11"/>
  <c r="K22" i="11"/>
  <c r="J22" i="11"/>
  <c r="H22" i="11"/>
  <c r="G22" i="11"/>
  <c r="F22" i="11"/>
  <c r="E22" i="11"/>
  <c r="I12" i="11"/>
  <c r="R23" i="10"/>
  <c r="M23" i="10"/>
  <c r="C23" i="10"/>
  <c r="L27" i="3"/>
  <c r="L26" i="3"/>
  <c r="M32" i="3"/>
  <c r="K32" i="3"/>
  <c r="F32" i="3"/>
  <c r="F34" i="3" s="1"/>
  <c r="E32" i="3"/>
  <c r="M23" i="3"/>
  <c r="K23" i="3"/>
  <c r="G31" i="3"/>
  <c r="G30" i="3"/>
  <c r="H30" i="3" s="1"/>
  <c r="J30" i="3" s="1"/>
  <c r="L30" i="3" s="1"/>
  <c r="G29" i="3"/>
  <c r="H29" i="3" s="1"/>
  <c r="G28" i="3"/>
  <c r="H28" i="3" s="1"/>
  <c r="J28" i="3" s="1"/>
  <c r="L28" i="3" s="1"/>
  <c r="G25" i="3"/>
  <c r="H25" i="3" s="1"/>
  <c r="G22" i="3"/>
  <c r="H22" i="3" s="1"/>
  <c r="J22" i="3" s="1"/>
  <c r="G21" i="3"/>
  <c r="G20" i="3"/>
  <c r="H20" i="3" s="1"/>
  <c r="G19" i="3"/>
  <c r="H19" i="3" s="1"/>
  <c r="G8" i="3"/>
  <c r="H8" i="3" s="1"/>
  <c r="G9" i="3"/>
  <c r="G10" i="3"/>
  <c r="G11" i="3"/>
  <c r="G12" i="3"/>
  <c r="H12" i="3" s="1"/>
  <c r="J12" i="3" s="1"/>
  <c r="L12" i="3" s="1"/>
  <c r="G7" i="3"/>
  <c r="H7" i="3" s="1"/>
  <c r="J36" i="2"/>
  <c r="L36" i="2" s="1"/>
  <c r="J31" i="2"/>
  <c r="L31" i="2" s="1"/>
  <c r="J30" i="2"/>
  <c r="L30" i="2" s="1"/>
  <c r="J26" i="2"/>
  <c r="L26" i="2" s="1"/>
  <c r="J21" i="2"/>
  <c r="L21" i="2" s="1"/>
  <c r="J20" i="2"/>
  <c r="L20" i="2" s="1"/>
  <c r="J16" i="2"/>
  <c r="L16" i="2" s="1"/>
  <c r="J12" i="2"/>
  <c r="L12" i="2" s="1"/>
  <c r="W12" i="2" s="1"/>
  <c r="AB12" i="2" s="1"/>
  <c r="J10" i="2"/>
  <c r="L10" i="2" s="1"/>
  <c r="W10" i="2" s="1"/>
  <c r="AB10" i="2" s="1"/>
  <c r="I27" i="2"/>
  <c r="I37" i="2"/>
  <c r="S24" i="1"/>
  <c r="P24" i="1"/>
  <c r="L24" i="1"/>
  <c r="K24" i="1"/>
  <c r="J24" i="1"/>
  <c r="H24" i="1"/>
  <c r="G24" i="1"/>
  <c r="F24" i="1"/>
  <c r="P15" i="1"/>
  <c r="L15" i="1"/>
  <c r="K15" i="1"/>
  <c r="J15" i="1"/>
  <c r="H15" i="1"/>
  <c r="G15" i="1"/>
  <c r="F15" i="1"/>
  <c r="X37" i="2"/>
  <c r="X27" i="2"/>
  <c r="X17" i="2"/>
  <c r="F27" i="2"/>
  <c r="E27" i="2"/>
  <c r="I17" i="2"/>
  <c r="M9" i="1"/>
  <c r="M10" i="1"/>
  <c r="M11" i="1"/>
  <c r="M12" i="1"/>
  <c r="M13" i="1"/>
  <c r="M23" i="1"/>
  <c r="M22" i="1"/>
  <c r="M21" i="1"/>
  <c r="M20" i="1"/>
  <c r="M19" i="1"/>
  <c r="M18" i="1"/>
  <c r="K44" i="12"/>
  <c r="K43" i="12"/>
  <c r="K42" i="12"/>
  <c r="K41" i="12"/>
  <c r="K40" i="12"/>
  <c r="K39" i="12"/>
  <c r="G45" i="12"/>
  <c r="F45" i="12"/>
  <c r="E45" i="12"/>
  <c r="D45" i="12"/>
  <c r="D36" i="12"/>
  <c r="E36" i="12"/>
  <c r="F36" i="12"/>
  <c r="G36" i="12"/>
  <c r="K35" i="12"/>
  <c r="K34" i="12"/>
  <c r="K33" i="12"/>
  <c r="K32" i="12"/>
  <c r="K31" i="12"/>
  <c r="K30" i="12"/>
  <c r="K29" i="12"/>
  <c r="K19" i="12"/>
  <c r="K18" i="12"/>
  <c r="K17" i="12"/>
  <c r="K15" i="12"/>
  <c r="K12" i="12"/>
  <c r="K11" i="12"/>
  <c r="K10" i="12"/>
  <c r="K9" i="12"/>
  <c r="H44" i="12"/>
  <c r="H43" i="12"/>
  <c r="H42" i="12"/>
  <c r="H41" i="12"/>
  <c r="H40" i="12"/>
  <c r="H39" i="12"/>
  <c r="H35" i="12"/>
  <c r="H34" i="12"/>
  <c r="H33" i="12"/>
  <c r="H32" i="12"/>
  <c r="H31" i="12"/>
  <c r="H30" i="12"/>
  <c r="H29" i="12"/>
  <c r="H19" i="12"/>
  <c r="H18" i="12"/>
  <c r="H17" i="12"/>
  <c r="H15" i="12"/>
  <c r="H12" i="12"/>
  <c r="H11" i="12"/>
  <c r="H10" i="12"/>
  <c r="H9" i="12"/>
  <c r="L21" i="11"/>
  <c r="L20" i="11"/>
  <c r="L19" i="11"/>
  <c r="L18" i="11"/>
  <c r="L17" i="11"/>
  <c r="L14" i="11"/>
  <c r="L11" i="11"/>
  <c r="L10" i="11"/>
  <c r="L9" i="11"/>
  <c r="L8" i="11"/>
  <c r="I23" i="1"/>
  <c r="N23" i="1"/>
  <c r="N22" i="1"/>
  <c r="I22" i="1"/>
  <c r="N21" i="1"/>
  <c r="I21" i="1"/>
  <c r="N20" i="1"/>
  <c r="I20" i="1"/>
  <c r="N19" i="1"/>
  <c r="I19" i="1"/>
  <c r="N18" i="1"/>
  <c r="I18" i="1"/>
  <c r="O18" i="1" s="1"/>
  <c r="N13" i="1"/>
  <c r="I13" i="1"/>
  <c r="J20" i="12"/>
  <c r="I20" i="12"/>
  <c r="G20" i="12"/>
  <c r="F20" i="12"/>
  <c r="E20" i="12"/>
  <c r="D20" i="12"/>
  <c r="J16" i="12"/>
  <c r="I16" i="12"/>
  <c r="G16" i="12"/>
  <c r="F16" i="12"/>
  <c r="E16" i="12"/>
  <c r="D16" i="12"/>
  <c r="I21" i="11"/>
  <c r="I20" i="11"/>
  <c r="I19" i="11"/>
  <c r="I18" i="11"/>
  <c r="I17" i="11"/>
  <c r="K15" i="11"/>
  <c r="J15" i="11"/>
  <c r="I14" i="11"/>
  <c r="I11" i="11"/>
  <c r="I10" i="11"/>
  <c r="I9" i="11"/>
  <c r="I8" i="11"/>
  <c r="H15" i="11"/>
  <c r="G15" i="11"/>
  <c r="F15" i="11"/>
  <c r="E15" i="11"/>
  <c r="G29" i="2"/>
  <c r="H29" i="2" s="1"/>
  <c r="AF27" i="2"/>
  <c r="K27" i="2"/>
  <c r="G25" i="2"/>
  <c r="J25" i="2" s="1"/>
  <c r="L25" i="2" s="1"/>
  <c r="G24" i="2"/>
  <c r="J24" i="2" s="1"/>
  <c r="L24" i="2" s="1"/>
  <c r="G23" i="2"/>
  <c r="J23" i="2" s="1"/>
  <c r="L23" i="2" s="1"/>
  <c r="G19" i="2"/>
  <c r="AF37" i="2"/>
  <c r="AC37" i="2"/>
  <c r="AF17" i="2"/>
  <c r="AC17" i="2"/>
  <c r="K37" i="2"/>
  <c r="G35" i="2"/>
  <c r="J35" i="2" s="1"/>
  <c r="L35" i="2" s="1"/>
  <c r="G34" i="2"/>
  <c r="J34" i="2" s="1"/>
  <c r="L34" i="2" s="1"/>
  <c r="G33" i="2"/>
  <c r="J33" i="2" s="1"/>
  <c r="L33" i="2" s="1"/>
  <c r="F37" i="2"/>
  <c r="E37" i="2"/>
  <c r="K17" i="2"/>
  <c r="F17" i="2"/>
  <c r="E17" i="2"/>
  <c r="G15" i="2"/>
  <c r="J15" i="2" s="1"/>
  <c r="L15" i="2" s="1"/>
  <c r="G14" i="2"/>
  <c r="J14" i="2" s="1"/>
  <c r="L14" i="2" s="1"/>
  <c r="G13" i="2"/>
  <c r="J13" i="2" s="1"/>
  <c r="L13" i="2" s="1"/>
  <c r="G9" i="2"/>
  <c r="H9" i="2" s="1"/>
  <c r="N12" i="1"/>
  <c r="N11" i="1"/>
  <c r="N10" i="1"/>
  <c r="I12" i="1"/>
  <c r="I11" i="1"/>
  <c r="I10" i="1"/>
  <c r="D43" i="9"/>
  <c r="D34" i="9"/>
  <c r="D19" i="9"/>
  <c r="D15" i="9"/>
  <c r="C42" i="19"/>
  <c r="S15" i="1"/>
  <c r="N9" i="1"/>
  <c r="I9" i="1"/>
  <c r="H31" i="3"/>
  <c r="J31" i="3" s="1"/>
  <c r="H21" i="3"/>
  <c r="J21" i="3" s="1"/>
  <c r="L21" i="3" s="1"/>
  <c r="H9" i="3"/>
  <c r="H19" i="2" l="1"/>
  <c r="J19" i="2" s="1"/>
  <c r="C27" i="10"/>
  <c r="C35" i="10" s="1"/>
  <c r="A38" i="10" s="1"/>
  <c r="A39" i="10"/>
  <c r="E48" i="2"/>
  <c r="AA48" i="2"/>
  <c r="AF48" i="2"/>
  <c r="F48" i="2"/>
  <c r="K48" i="2"/>
  <c r="I48" i="2"/>
  <c r="W20" i="2"/>
  <c r="AB20" i="2" s="1"/>
  <c r="W16" i="2"/>
  <c r="AB16" i="2" s="1"/>
  <c r="W13" i="2"/>
  <c r="AB13" i="2" s="1"/>
  <c r="W33" i="2"/>
  <c r="AB33" i="2" s="1"/>
  <c r="W21" i="2"/>
  <c r="AB21" i="2" s="1"/>
  <c r="W14" i="2"/>
  <c r="AB14" i="2" s="1"/>
  <c r="W34" i="2"/>
  <c r="AB34" i="2" s="1"/>
  <c r="W26" i="2"/>
  <c r="AB26" i="2" s="1"/>
  <c r="W31" i="2"/>
  <c r="AB31" i="2" s="1"/>
  <c r="W15" i="2"/>
  <c r="AB15" i="2" s="1"/>
  <c r="W23" i="2"/>
  <c r="AB23" i="2" s="1"/>
  <c r="W30" i="2"/>
  <c r="AB30" i="2" s="1"/>
  <c r="W25" i="2"/>
  <c r="AB25" i="2" s="1"/>
  <c r="W36" i="2"/>
  <c r="AB36" i="2" s="1"/>
  <c r="W35" i="2"/>
  <c r="AB35" i="2" s="1"/>
  <c r="W24" i="2"/>
  <c r="AB24" i="2" s="1"/>
  <c r="L25" i="1"/>
  <c r="O11" i="1"/>
  <c r="J35" i="11"/>
  <c r="K35" i="11"/>
  <c r="G21" i="12"/>
  <c r="J21" i="12"/>
  <c r="O13" i="1"/>
  <c r="O21" i="1"/>
  <c r="G35" i="11"/>
  <c r="H35" i="11"/>
  <c r="L9" i="12"/>
  <c r="H25" i="1"/>
  <c r="O19" i="1"/>
  <c r="J25" i="1"/>
  <c r="E35" i="11"/>
  <c r="X48" i="2"/>
  <c r="L42" i="12"/>
  <c r="F35" i="11"/>
  <c r="F25" i="1"/>
  <c r="M11" i="11"/>
  <c r="O10" i="1"/>
  <c r="H25" i="15"/>
  <c r="O9" i="1"/>
  <c r="K25" i="1"/>
  <c r="A40" i="1" s="1"/>
  <c r="O23" i="1"/>
  <c r="L34" i="12"/>
  <c r="H15" i="15"/>
  <c r="I21" i="12"/>
  <c r="I47" i="12" s="1"/>
  <c r="M15" i="1"/>
  <c r="L41" i="12"/>
  <c r="L12" i="12"/>
  <c r="L43" i="12"/>
  <c r="G25" i="1"/>
  <c r="M24" i="1"/>
  <c r="P23" i="10"/>
  <c r="M20" i="11"/>
  <c r="E21" i="12"/>
  <c r="F21" i="12"/>
  <c r="G27" i="2"/>
  <c r="L35" i="12"/>
  <c r="P24" i="10"/>
  <c r="I15" i="11"/>
  <c r="I22" i="11"/>
  <c r="M18" i="11"/>
  <c r="K34" i="3"/>
  <c r="I16" i="3"/>
  <c r="I23" i="3" s="1"/>
  <c r="M9" i="11"/>
  <c r="M21" i="11"/>
  <c r="K16" i="12"/>
  <c r="L30" i="12"/>
  <c r="G15" i="15"/>
  <c r="E34" i="3"/>
  <c r="F47" i="12"/>
  <c r="S25" i="1"/>
  <c r="A43" i="1" s="1"/>
  <c r="G47" i="12"/>
  <c r="N24" i="1"/>
  <c r="M10" i="11"/>
  <c r="H36" i="12"/>
  <c r="L31" i="12"/>
  <c r="E47" i="12"/>
  <c r="J8" i="3"/>
  <c r="J17" i="3"/>
  <c r="G32" i="3"/>
  <c r="A38" i="3" s="1"/>
  <c r="O20" i="1"/>
  <c r="L32" i="12"/>
  <c r="O12" i="1"/>
  <c r="M34" i="3"/>
  <c r="G25" i="15"/>
  <c r="H45" i="12"/>
  <c r="M14" i="11"/>
  <c r="J20" i="3"/>
  <c r="L20" i="3" s="1"/>
  <c r="G23" i="3"/>
  <c r="L29" i="12"/>
  <c r="H32" i="3"/>
  <c r="L17" i="12"/>
  <c r="L44" i="12"/>
  <c r="P25" i="1"/>
  <c r="H11" i="3"/>
  <c r="J11" i="3" s="1"/>
  <c r="L11" i="3" s="1"/>
  <c r="J29" i="3"/>
  <c r="L29" i="3" s="1"/>
  <c r="D20" i="9"/>
  <c r="D45" i="9" s="1"/>
  <c r="D47" i="9" s="1"/>
  <c r="D21" i="12"/>
  <c r="D47" i="12" s="1"/>
  <c r="O22" i="1"/>
  <c r="H20" i="12"/>
  <c r="H18" i="3"/>
  <c r="J18" i="3" s="1"/>
  <c r="L15" i="12"/>
  <c r="L11" i="12"/>
  <c r="H16" i="12"/>
  <c r="L13" i="12"/>
  <c r="L10" i="12"/>
  <c r="M12" i="11"/>
  <c r="C36" i="12"/>
  <c r="C16" i="12"/>
  <c r="C45" i="12"/>
  <c r="C20" i="12"/>
  <c r="D55" i="8"/>
  <c r="L40" i="12"/>
  <c r="K45" i="12"/>
  <c r="L22" i="11"/>
  <c r="M17" i="11"/>
  <c r="I15" i="1"/>
  <c r="J9" i="3"/>
  <c r="I25" i="3"/>
  <c r="I32" i="3" s="1"/>
  <c r="I34" i="3" s="1"/>
  <c r="M19" i="11"/>
  <c r="K20" i="12"/>
  <c r="L18" i="12"/>
  <c r="J7" i="3"/>
  <c r="J47" i="12"/>
  <c r="N15" i="1"/>
  <c r="L33" i="12"/>
  <c r="L15" i="11"/>
  <c r="L19" i="12"/>
  <c r="H10" i="3"/>
  <c r="J10" i="3" s="1"/>
  <c r="L10" i="3" s="1"/>
  <c r="L39" i="12"/>
  <c r="K36" i="12"/>
  <c r="I24" i="1"/>
  <c r="J19" i="3"/>
  <c r="L19" i="3" s="1"/>
  <c r="G14" i="3"/>
  <c r="H17" i="2"/>
  <c r="J9" i="2"/>
  <c r="G17" i="2"/>
  <c r="J29" i="2"/>
  <c r="H37" i="2"/>
  <c r="G37" i="2"/>
  <c r="D22" i="11"/>
  <c r="D15" i="11"/>
  <c r="H27" i="2" l="1"/>
  <c r="H48" i="2" s="1"/>
  <c r="L19" i="2"/>
  <c r="W19" i="2" s="1"/>
  <c r="AB19" i="2" s="1"/>
  <c r="AB27" i="2" s="1"/>
  <c r="J27" i="2"/>
  <c r="N25" i="1"/>
  <c r="A41" i="1" s="1"/>
  <c r="A52" i="2"/>
  <c r="G48" i="2"/>
  <c r="G49" i="2" s="1"/>
  <c r="W27" i="2"/>
  <c r="L9" i="2"/>
  <c r="W9" i="2" s="1"/>
  <c r="G26" i="15"/>
  <c r="A40" i="15" s="1"/>
  <c r="M25" i="1"/>
  <c r="H26" i="15"/>
  <c r="G34" i="3"/>
  <c r="H23" i="3"/>
  <c r="L35" i="11"/>
  <c r="H21" i="12"/>
  <c r="H47" i="12" s="1"/>
  <c r="A51" i="2"/>
  <c r="I35" i="11"/>
  <c r="L20" i="12"/>
  <c r="O15" i="1"/>
  <c r="D35" i="11"/>
  <c r="O24" i="1"/>
  <c r="M15" i="11"/>
  <c r="M22" i="11"/>
  <c r="K21" i="12"/>
  <c r="K47" i="12" s="1"/>
  <c r="L16" i="12"/>
  <c r="L45" i="12"/>
  <c r="J25" i="3"/>
  <c r="J32" i="3" s="1"/>
  <c r="L36" i="12"/>
  <c r="J16" i="3"/>
  <c r="L16" i="3" s="1"/>
  <c r="L23" i="3" s="1"/>
  <c r="A37" i="3"/>
  <c r="C21" i="12"/>
  <c r="C47" i="12" s="1"/>
  <c r="C49" i="12" s="1"/>
  <c r="D48" i="9"/>
  <c r="E46" i="9"/>
  <c r="E47" i="9" s="1"/>
  <c r="E48" i="9" s="1"/>
  <c r="J17" i="2"/>
  <c r="H14" i="3"/>
  <c r="H34" i="3" s="1"/>
  <c r="I25" i="1"/>
  <c r="J14" i="3"/>
  <c r="L7" i="3"/>
  <c r="L14" i="3" s="1"/>
  <c r="L29" i="2"/>
  <c r="W29" i="2" s="1"/>
  <c r="J37" i="2"/>
  <c r="L27" i="2"/>
  <c r="L17" i="2" l="1"/>
  <c r="W37" i="2"/>
  <c r="AB29" i="2"/>
  <c r="AB37" i="2" s="1"/>
  <c r="J48" i="2"/>
  <c r="J49" i="2" s="1"/>
  <c r="L21" i="12"/>
  <c r="L47" i="12" s="1"/>
  <c r="M35" i="11"/>
  <c r="O25" i="1"/>
  <c r="A42" i="1" s="1"/>
  <c r="L25" i="3"/>
  <c r="L32" i="3" s="1"/>
  <c r="L34" i="3" s="1"/>
  <c r="J23" i="3"/>
  <c r="J34" i="3" s="1"/>
  <c r="L48" i="12"/>
  <c r="L49" i="12" s="1"/>
  <c r="H48" i="12"/>
  <c r="H49" i="12" s="1"/>
  <c r="I48" i="12" s="1"/>
  <c r="I49" i="12" s="1"/>
  <c r="J48" i="12" s="1"/>
  <c r="J49" i="12" s="1"/>
  <c r="D48" i="12"/>
  <c r="D49" i="12" s="1"/>
  <c r="E48" i="12" s="1"/>
  <c r="E49" i="12" s="1"/>
  <c r="F48" i="12" s="1"/>
  <c r="F49" i="12" s="1"/>
  <c r="G48" i="12" s="1"/>
  <c r="G49" i="12" s="1"/>
  <c r="L37" i="2"/>
  <c r="W17" i="2" l="1"/>
  <c r="W48" i="2" s="1"/>
  <c r="AB17" i="2"/>
  <c r="L48" i="2"/>
  <c r="K48" i="12"/>
  <c r="K49" i="12" s="1"/>
  <c r="M35" i="3"/>
  <c r="A39" i="3"/>
  <c r="J35" i="3"/>
  <c r="L35" i="3"/>
  <c r="AB48" i="2" l="1"/>
  <c r="A53" i="2"/>
  <c r="W49" i="2"/>
  <c r="L49" i="2"/>
  <c r="AB49" i="2" l="1"/>
  <c r="AC27" i="2" l="1"/>
  <c r="AC48" i="2" s="1"/>
  <c r="AC49" i="2" s="1"/>
  <c r="C8" i="19" l="1"/>
  <c r="C45" i="19" s="1"/>
  <c r="C46" i="19" s="1"/>
  <c r="C48" i="19" s="1"/>
  <c r="D45" i="19"/>
  <c r="D48" i="19" s="1"/>
  <c r="D12" i="20" l="1"/>
  <c r="D34" i="20" s="1"/>
  <c r="D35" i="20" s="1"/>
  <c r="D37" i="20" s="1"/>
  <c r="C10" i="19"/>
  <c r="C21" i="19" s="1"/>
  <c r="D10" i="19"/>
  <c r="D21" i="19" s="1"/>
  <c r="D11" i="24" l="1"/>
  <c r="D13" i="24" s="1"/>
  <c r="D26" i="24" s="1"/>
  <c r="D14" i="20"/>
  <c r="D27" i="20" s="1"/>
  <c r="D32" i="24" l="1"/>
  <c r="D33" i="24" s="1"/>
  <c r="D35" i="24" s="1"/>
</calcChain>
</file>

<file path=xl/sharedStrings.xml><?xml version="1.0" encoding="utf-8"?>
<sst xmlns="http://schemas.openxmlformats.org/spreadsheetml/2006/main" count="1370" uniqueCount="665">
  <si>
    <t>Detalii referitoare la jucători</t>
  </si>
  <si>
    <t>Cheltuieli directe de achiziţie</t>
  </si>
  <si>
    <t>Amortizări cumulate</t>
  </si>
  <si>
    <t>Report</t>
  </si>
  <si>
    <t>Altele</t>
  </si>
  <si>
    <t>(şi data naşterii)</t>
  </si>
  <si>
    <t xml:space="preserve">Data de începere </t>
  </si>
  <si>
    <t>a contractului</t>
  </si>
  <si>
    <t xml:space="preserve">Data de terminare  </t>
  </si>
  <si>
    <t>Report din exerciţiul precedent</t>
  </si>
  <si>
    <t>La sfârşitul exerciţiului</t>
  </si>
  <si>
    <t>în curs</t>
  </si>
  <si>
    <t>Cesiuni</t>
  </si>
  <si>
    <t>Venituri din vânzări</t>
  </si>
  <si>
    <t xml:space="preserve">(a) </t>
  </si>
  <si>
    <t xml:space="preserve">(b) </t>
  </si>
  <si>
    <t xml:space="preserve">(d) </t>
  </si>
  <si>
    <t xml:space="preserve">(e) </t>
  </si>
  <si>
    <t xml:space="preserve">(f) </t>
  </si>
  <si>
    <t xml:space="preserve">(g) </t>
  </si>
  <si>
    <t xml:space="preserve">Jucătorul 1 </t>
  </si>
  <si>
    <t xml:space="preserve">Jucătorul 2 </t>
  </si>
  <si>
    <t xml:space="preserve">Jucătorul 3 </t>
  </si>
  <si>
    <t xml:space="preserve">Jucătorul 4 </t>
  </si>
  <si>
    <t xml:space="preserve">Total </t>
  </si>
  <si>
    <t xml:space="preserve">(c) </t>
  </si>
  <si>
    <t>(d) = 
(a)+(b)-(c)</t>
  </si>
  <si>
    <t>Subtotal 1</t>
  </si>
  <si>
    <t>Subtotal 2</t>
  </si>
  <si>
    <t>Total (1) + (2)</t>
  </si>
  <si>
    <t>din cedarea de jucători</t>
  </si>
  <si>
    <t xml:space="preserve">Profit/(pierderi) </t>
  </si>
  <si>
    <t>(e)</t>
  </si>
  <si>
    <t>(f)</t>
  </si>
  <si>
    <t>(j)</t>
  </si>
  <si>
    <t>(l)</t>
  </si>
  <si>
    <t>În numele candidatului la licenţă, se confirmă că informaţiile furnizate în tabelul de mai sus sunt exacte şi complete.</t>
  </si>
  <si>
    <t>[Semnătura]</t>
  </si>
  <si>
    <t>În numele candidatului la licenţă</t>
  </si>
  <si>
    <t>Data contractului de transfer/ împrumut</t>
  </si>
  <si>
    <t>De la (clubul)</t>
  </si>
  <si>
    <t>Alte cheltuieli directe</t>
  </si>
  <si>
    <t>Data scadentă</t>
  </si>
  <si>
    <t>Către alte părţi</t>
  </si>
  <si>
    <t>(c)</t>
  </si>
  <si>
    <t>(h)</t>
  </si>
  <si>
    <t>(i)</t>
  </si>
  <si>
    <t>Jucătorul 1</t>
  </si>
  <si>
    <t>-</t>
  </si>
  <si>
    <t>Jucătorul 2</t>
  </si>
  <si>
    <t>Jucătorul 3</t>
  </si>
  <si>
    <t>Jucătorul 4</t>
  </si>
  <si>
    <t>Împrumuturi de jucători</t>
  </si>
  <si>
    <t>Total</t>
  </si>
  <si>
    <t>(g)</t>
  </si>
  <si>
    <t>[semnătura] [data]</t>
  </si>
  <si>
    <t>Venituri din transferuri</t>
  </si>
  <si>
    <t>Către (clubul)</t>
  </si>
  <si>
    <t>(a)</t>
  </si>
  <si>
    <t>(b)</t>
  </si>
  <si>
    <t>12 luni</t>
  </si>
  <si>
    <t>18 luni</t>
  </si>
  <si>
    <t>Bilete de intrare</t>
  </si>
  <si>
    <t>Sponsorizări şi publicitate</t>
  </si>
  <si>
    <t>Drepturi de difuzare</t>
  </si>
  <si>
    <t>Activităţi comerciale</t>
  </si>
  <si>
    <t>Alte venituri din exploatare</t>
  </si>
  <si>
    <t>Alte cheltuieli de exploatare</t>
  </si>
  <si>
    <t>Note</t>
  </si>
  <si>
    <t>Costuri de achiziţie / cu materialele</t>
  </si>
  <si>
    <t>Profitul / (pierderile) după impozitare</t>
  </si>
  <si>
    <t>Descriere</t>
  </si>
  <si>
    <t>…</t>
  </si>
  <si>
    <t>Diverse</t>
  </si>
  <si>
    <t>Impozit pe profit</t>
  </si>
  <si>
    <t>Active circulante</t>
  </si>
  <si>
    <t>Numerar şi echivalente de numerar</t>
  </si>
  <si>
    <t>Stocuri</t>
  </si>
  <si>
    <t>Active imobilizate</t>
  </si>
  <si>
    <t>Imobilizări corporale</t>
  </si>
  <si>
    <t>Imobilizări necorporale - jucători</t>
  </si>
  <si>
    <t>Alte imobilizări necorporale</t>
  </si>
  <si>
    <t>Datorii pe termen scurt</t>
  </si>
  <si>
    <t>Credite în conturi curente şi alte împrumuturi</t>
  </si>
  <si>
    <t>Provizioane</t>
  </si>
  <si>
    <t>Datorii pe termen lung</t>
  </si>
  <si>
    <t>Credite şi alte împrumuturi</t>
  </si>
  <si>
    <t>Active nete/(pasive) / Capital propriu</t>
  </si>
  <si>
    <t>[Club 1]</t>
  </si>
  <si>
    <t>[Club 2]</t>
  </si>
  <si>
    <t>[Club 3]</t>
  </si>
  <si>
    <t>Avansuri furnizori de servicii</t>
  </si>
  <si>
    <t>[Finantator 1]</t>
  </si>
  <si>
    <t>[Finantator 2]</t>
  </si>
  <si>
    <t>[Finantator 3]</t>
  </si>
  <si>
    <t>Împrumuturi în conturile curente</t>
  </si>
  <si>
    <t>Credite bancare</t>
  </si>
  <si>
    <t>La cerere sau în termen de un an</t>
  </si>
  <si>
    <t>În doi ani</t>
  </si>
  <si>
    <t>În trei-cinci ani (inclusiv)</t>
  </si>
  <si>
    <t>În mai mult de cinci ani</t>
  </si>
  <si>
    <t xml:space="preserve">Minus: suma care trebuie achitată în termen de 12 luni </t>
  </si>
  <si>
    <t>(înregistrată la Datorii pe termen scurt)</t>
  </si>
  <si>
    <t>Sumele care ajung la scadenţă în mai mult de 12 luni</t>
  </si>
  <si>
    <t>TVA</t>
  </si>
  <si>
    <t>Alte datorii</t>
  </si>
  <si>
    <t>Creante:</t>
  </si>
  <si>
    <t>[Entitatea 1]</t>
  </si>
  <si>
    <t>[Entitatea 2]</t>
  </si>
  <si>
    <t>[Entitatea 3]</t>
  </si>
  <si>
    <t>Datorii:</t>
  </si>
  <si>
    <t>Datorii comerciale</t>
  </si>
  <si>
    <t>Fluxuri de trezorerie din activităţi de exploatare</t>
  </si>
  <si>
    <t>Încasări în numerar din bilete</t>
  </si>
  <si>
    <t>Încasări în numerar din sponsorizări şi publicitate</t>
  </si>
  <si>
    <t>Încasări în numerar din drepturi de difuzare</t>
  </si>
  <si>
    <t>Încasări în numerar din activităţi comerciale</t>
  </si>
  <si>
    <t xml:space="preserve">Încasări în numerar din alte activităţi de exploatare </t>
  </si>
  <si>
    <t>Plăţi în numerar către furnizorii de bunuri şi servicii</t>
  </si>
  <si>
    <t>Plăţi în numerar către şi în numele angajaţilor</t>
  </si>
  <si>
    <t>Plăţi în numerar aferente altor cheltuieli de exploatare</t>
  </si>
  <si>
    <t>Intrări/ieşiri  de numerar din activităţile de exploatare</t>
  </si>
  <si>
    <t>Impozitarea</t>
  </si>
  <si>
    <t>Fluxuri de numerar din activităţile de investiţie</t>
  </si>
  <si>
    <t>Intrări/ieşiri  de numerar din activităţile de investiţie</t>
  </si>
  <si>
    <t>Fluxuri de numerar din activităţile de finanţare</t>
  </si>
  <si>
    <t>Intrări/ieşiri  de numerar din activităţile de finanţare</t>
  </si>
  <si>
    <t>Creşteri/descreşteri  de numerar nete</t>
  </si>
  <si>
    <t>Sold la inceputul perioadei</t>
  </si>
  <si>
    <t xml:space="preserve">      Sold la sfarsitul perioadei</t>
  </si>
  <si>
    <t>[Nume Club]</t>
  </si>
  <si>
    <t>Taxa pe Valoare Adaugata (TVA)</t>
  </si>
  <si>
    <t>Sumă totală datorată</t>
  </si>
  <si>
    <t>NESCADENT</t>
  </si>
  <si>
    <t>Subtotal 3</t>
  </si>
  <si>
    <t>Valoarea totală este reconciliată cu valoarea deprecierii jucătorilor, înregistrată în contul de profit şi pierderi şi/sau în bilanţul situaţiilor financiare anuale.</t>
  </si>
  <si>
    <t>Valoarea totală este reconciliată cu profitul sau pierderile din cedarea de jucători, înregistrate în situaţiile anuale.</t>
  </si>
  <si>
    <t>Valoarea totală este reconciliată cu valoarea neta contabilă a imobilizărilor necorporale (jucători), înregistrată în bilanţul situaţiilor financiare anuale.</t>
  </si>
  <si>
    <t>(h)= (f) - (g)</t>
  </si>
  <si>
    <t>(d)</t>
  </si>
  <si>
    <t xml:space="preserve"> coloana (e)</t>
  </si>
  <si>
    <t xml:space="preserve"> coloana (i)</t>
  </si>
  <si>
    <t>Numele angajatului</t>
  </si>
  <si>
    <t>Data angajării</t>
  </si>
  <si>
    <t xml:space="preserve">Data încetării raporturilor de muncă </t>
  </si>
  <si>
    <t>TOTAL</t>
  </si>
  <si>
    <t>EFECTIV</t>
  </si>
  <si>
    <t>3 luni</t>
  </si>
  <si>
    <t>NOTA 3</t>
  </si>
  <si>
    <t>NOTA 4</t>
  </si>
  <si>
    <t>NOTA 5</t>
  </si>
  <si>
    <t>NOTA 6</t>
  </si>
  <si>
    <t>NOTA 7</t>
  </si>
  <si>
    <t>NOTA 8</t>
  </si>
  <si>
    <t>NOTA 10</t>
  </si>
  <si>
    <t>NOTA 9</t>
  </si>
  <si>
    <t>NOTA 12</t>
  </si>
  <si>
    <t>NOTA 13</t>
  </si>
  <si>
    <t>NOTA 17</t>
  </si>
  <si>
    <t>NOTA 18</t>
  </si>
  <si>
    <t>NOTA 19</t>
  </si>
  <si>
    <t>NOTA 20</t>
  </si>
  <si>
    <t>Venituri (+)</t>
  </si>
  <si>
    <t>Cheltuieli (-)</t>
  </si>
  <si>
    <t>Încasări în numerar din vânzarea de jucători (+)</t>
  </si>
  <si>
    <t>Plăţi în numerar pentru achiziţia de jucători (-)</t>
  </si>
  <si>
    <t>Încasări în numerar din vânzarea altor active imobilizate (+)</t>
  </si>
  <si>
    <t>Încasări în numerar din vânzarea investiţiilor financiare (+)</t>
  </si>
  <si>
    <t>Plăţi în numerar pentru achiziţionarea altor active imobilizate (-)</t>
  </si>
  <si>
    <t>Plăţi în numerar pentru achiziţionarea de investiţii financiare (-)</t>
  </si>
  <si>
    <t>Încasări în numerar din majorări de capital (+)</t>
  </si>
  <si>
    <t>Încasări în numerar din acordarea de împrumuturi pe termen scurt sau lung de la actionari sau parti afiliate (+)</t>
  </si>
  <si>
    <t>Plăţi în numerar pentru rambursarea sumelor împrumutate (-)</t>
  </si>
  <si>
    <t>Plăţi în numerar pentru rambursarea sumelor împrumutate de la actionari sau parti afiliate (-)</t>
  </si>
  <si>
    <t>Încasări în numerar din împrumuturi (+)</t>
  </si>
  <si>
    <t>Alte incasari (+) / plati (-) din activitati de finantare</t>
  </si>
  <si>
    <t>Alte incasari (+) / plati (-) din activitati de investitie</t>
  </si>
  <si>
    <t>Publicitate</t>
  </si>
  <si>
    <t>Sponsori principal</t>
  </si>
  <si>
    <t>TOTAL ACTIVE</t>
  </si>
  <si>
    <t>TOTAL DATORII</t>
  </si>
  <si>
    <t>Accesorii</t>
  </si>
  <si>
    <t>Alte accesorii</t>
  </si>
  <si>
    <t>Jucătorul 5</t>
  </si>
  <si>
    <t>Forma de legitimare</t>
  </si>
  <si>
    <t>Achizitie</t>
  </si>
  <si>
    <t>Imprumut</t>
  </si>
  <si>
    <t>Fara costuri</t>
  </si>
  <si>
    <t>Legitimat</t>
  </si>
  <si>
    <t>TOTAL ANGAJATI (A.+B.)</t>
  </si>
  <si>
    <t>Salariu noiembrie</t>
  </si>
  <si>
    <t>Salariu octombrie</t>
  </si>
  <si>
    <t>Salariu decembrie</t>
  </si>
  <si>
    <t>B. Alte Datorii fiscale</t>
  </si>
  <si>
    <t>6 luni</t>
  </si>
  <si>
    <t>LEI sau echivalent LEI</t>
  </si>
  <si>
    <t>Reconciliere:</t>
  </si>
  <si>
    <t>Accesorii TVA</t>
  </si>
  <si>
    <t>Accesorii impozit pe profit</t>
  </si>
  <si>
    <t>Venituri solidaritate</t>
  </si>
  <si>
    <t>NOTA 16</t>
  </si>
  <si>
    <t>Investiţii</t>
  </si>
  <si>
    <t>Alte creanţe</t>
  </si>
  <si>
    <t>Datorii faţă de angajaţi</t>
  </si>
  <si>
    <t>Datorii faţă de autoritaţile fiscale</t>
  </si>
  <si>
    <t>NOTA 21</t>
  </si>
  <si>
    <t>NOTA 23</t>
  </si>
  <si>
    <t xml:space="preserve">  (h) = (e)+(f)-(g)</t>
  </si>
  <si>
    <t xml:space="preserve">(i)=(a)-(e) </t>
  </si>
  <si>
    <t xml:space="preserve">(j)=(d)-(h) </t>
  </si>
  <si>
    <t xml:space="preserve">(k) </t>
  </si>
  <si>
    <t>(c)=(a)+(b)</t>
  </si>
  <si>
    <t>Diferente de curs valutar</t>
  </si>
  <si>
    <t>(f)=(c)+(d)+(e)</t>
  </si>
  <si>
    <t>Taxe de transfer/
imprumut  achitate fostului club şi/sau datorate</t>
  </si>
  <si>
    <t>RESTANT</t>
  </si>
  <si>
    <t xml:space="preserve"> coloana (c)</t>
  </si>
  <si>
    <t>(h) = (f)-(g)</t>
  </si>
  <si>
    <t>(n)</t>
  </si>
  <si>
    <t>(o)</t>
  </si>
  <si>
    <t>(p)</t>
  </si>
  <si>
    <t xml:space="preserve"> coloana (h)</t>
  </si>
  <si>
    <t>Către cluburi de fotbal</t>
  </si>
  <si>
    <t>Total datorii din transferuri</t>
  </si>
  <si>
    <t>(c)= (a)+(b)</t>
  </si>
  <si>
    <t>Datele scadente</t>
  </si>
  <si>
    <t>Creante</t>
  </si>
  <si>
    <t xml:space="preserve">Transfer necondiţionat / taxă de împrumut </t>
  </si>
  <si>
    <t>(i)= (h)</t>
  </si>
  <si>
    <t>OP 122</t>
  </si>
  <si>
    <t>DP 78</t>
  </si>
  <si>
    <t>OP 25</t>
  </si>
  <si>
    <t>Sume aferente datoriilor curente:</t>
  </si>
  <si>
    <t>OP 70</t>
  </si>
  <si>
    <t>OP 120</t>
  </si>
  <si>
    <t xml:space="preserve"> coloana (b)</t>
  </si>
  <si>
    <t>Încasări în numerar din venituri UEFA</t>
  </si>
  <si>
    <t>(k)</t>
  </si>
  <si>
    <t>(q)</t>
  </si>
  <si>
    <t xml:space="preserve">Cheltuieli cu impozitul pe profit </t>
  </si>
  <si>
    <t>REESALONAT</t>
  </si>
  <si>
    <t>Contract reziliat</t>
  </si>
  <si>
    <t>Contract expirat</t>
  </si>
  <si>
    <t>(r)</t>
  </si>
  <si>
    <t>(s)</t>
  </si>
  <si>
    <t>Jucătorul 6</t>
  </si>
  <si>
    <t>Jucătorul 7</t>
  </si>
  <si>
    <t>Jucătorul 8</t>
  </si>
  <si>
    <t>Jucătorul 9</t>
  </si>
  <si>
    <t>Jucătorul 10</t>
  </si>
  <si>
    <t>Jucătorul 11</t>
  </si>
  <si>
    <t>Jucătorul 12</t>
  </si>
  <si>
    <t>SUMA RESTANTA:</t>
  </si>
  <si>
    <t>LITIGIU</t>
  </si>
  <si>
    <t>[Nume 3]</t>
  </si>
  <si>
    <t>(t)</t>
  </si>
  <si>
    <t>CONTINGENT</t>
  </si>
  <si>
    <t>Costuri aferente veniturilor din vânzări/costuri cu materialele</t>
  </si>
  <si>
    <t>Cheltuieli privind beneficiile pentru angajaţi</t>
  </si>
  <si>
    <t>Profit/(pierderi) din cedarea activelor - drepturi de legitimare</t>
  </si>
  <si>
    <t>Profit/(pierderi) din cedarea altor active</t>
  </si>
  <si>
    <t>Total Profit/(pierderi)</t>
  </si>
  <si>
    <t>Venituri din cedarea activelor - drepturi de legitimare (+)</t>
  </si>
  <si>
    <t>Onorarii/comisioane aferente veniturilor din cedare (-)</t>
  </si>
  <si>
    <t>Onorariile/comisioanele agenţilor/intermediarilor (necapitalizate)</t>
  </si>
  <si>
    <t>Capital social</t>
  </si>
  <si>
    <t>Rezultat reportat</t>
  </si>
  <si>
    <t>Total Capital propriu</t>
  </si>
  <si>
    <t xml:space="preserve">(l) </t>
  </si>
  <si>
    <t>Venituri/elemente similare veniturilor nemonetare</t>
  </si>
  <si>
    <t>Cheltuieli cu activităţi de dezvoltare a sectorului de juniori</t>
  </si>
  <si>
    <t>Cheltuieli cu activităţi de dezvoltare a comunităţii</t>
  </si>
  <si>
    <t>Cheltuieli cu activităţi legate de fotbalul feminin</t>
  </si>
  <si>
    <t>Costuri/elemente similare nemonetare</t>
  </si>
  <si>
    <t>Creanţe la alte societăţi din cadrul grupului şi părţi legate</t>
  </si>
  <si>
    <t>Tabelul cuprinde toţi jucătorii legitimaţi de solicitantul de licenţă oricând pe parcursul perioadei de raportare.</t>
  </si>
  <si>
    <t xml:space="preserve">Tabelul cuprinde toţi jucătorii legitimaţi de solicitantul de licenţă oricând pe parcursul perioadei de raportare şi pentru care au fost suportate costuri directe de achiziţie (pe parcursul perioadei de raportare sau al perioadelor de raportare anterioare) şi toţi jucătorii pentru care s-au înregistrat venituri/profit (sau pierderi) din transferuri (pe parcursul perioadei de raportare).
</t>
  </si>
  <si>
    <t>Cheltuieli cu activități legate de futsal</t>
  </si>
  <si>
    <t>Încasări în numerar din subventii, donatii si alte venituri autoritati stat/locale</t>
  </si>
  <si>
    <t>LEI</t>
  </si>
  <si>
    <t>Venituri realizate:</t>
  </si>
  <si>
    <t>Alte surse alocate de club</t>
  </si>
  <si>
    <t>TOTAL Venituri realizate (B)</t>
  </si>
  <si>
    <t>Costuri realizate:</t>
  </si>
  <si>
    <t>Achiziția legitimării jucătorilor eligibili U19</t>
  </si>
  <si>
    <t>Medicamente și susținătoare de efort</t>
  </si>
  <si>
    <t>Echipament pentru juniori</t>
  </si>
  <si>
    <t>Salarii, prime și alte beneficii</t>
  </si>
  <si>
    <t>Cazare și masă</t>
  </si>
  <si>
    <t>TOTAL Costuri realizate (C)</t>
  </si>
  <si>
    <t>Transferuri permanente</t>
  </si>
  <si>
    <t>Transferuri temporare</t>
  </si>
  <si>
    <t>Alte venituri (clauze, etc)</t>
  </si>
  <si>
    <t>Total venituri realizate</t>
  </si>
  <si>
    <t>Venituri încasate:</t>
  </si>
  <si>
    <t>Surse (+)</t>
  </si>
  <si>
    <t>Total surse alocate</t>
  </si>
  <si>
    <t>Costuri realizate (-)</t>
  </si>
  <si>
    <t>Total costuri realizate</t>
  </si>
  <si>
    <t>Excedent/(Deficit)</t>
  </si>
  <si>
    <t>Rezultatul total net din transferurile de jucători</t>
  </si>
  <si>
    <t>Total cheltuieli de exploatare</t>
  </si>
  <si>
    <t>Total venituri din exploatare</t>
  </si>
  <si>
    <t>Alte venituri/cheltuieli</t>
  </si>
  <si>
    <t>Drepturile de revânzare (sau similare)</t>
  </si>
  <si>
    <t xml:space="preserve">(h) </t>
  </si>
  <si>
    <t>LEI echivalent sau %</t>
  </si>
  <si>
    <t xml:space="preserve">(m) </t>
  </si>
  <si>
    <t>(n) = (k) - (l) -(m) - ((c)-(g))</t>
  </si>
  <si>
    <t>Costuri aferente clauzelor de revanzare</t>
  </si>
  <si>
    <t>Excedent/(Deficit) bugetar (B-C)</t>
  </si>
  <si>
    <t>Venituri de repartizat an curent (10%) (A)</t>
  </si>
  <si>
    <t>Transferuri de jucători</t>
  </si>
  <si>
    <t>Subvenții, donații și alte venituri autorități stat/locale</t>
  </si>
  <si>
    <t>Cheltuieli cu amortizarea și ajustarea imobilizărilor corporale</t>
  </si>
  <si>
    <t>Cheltuieli cu amortizarea altor imobilizări necorporale (fără drepturile de legitimare (jucători))</t>
  </si>
  <si>
    <t>Cheltuieli cu amortizarea și ajustarea drepturilor de legitimare</t>
  </si>
  <si>
    <t>Venituri din cedarea temporară a drepturilor de legitimare</t>
  </si>
  <si>
    <t>Cheltuieli aferente cesionării temporare a drepturilor de legitimare</t>
  </si>
  <si>
    <t>Profit/(pierdere) financiară</t>
  </si>
  <si>
    <t>Alți sponsori</t>
  </si>
  <si>
    <t xml:space="preserve">Drepturi de difuzare și premii/bonusuri </t>
  </si>
  <si>
    <t>Subvenții, donații și alte venituri FRF/LPF</t>
  </si>
  <si>
    <t>Alte subvenții și donații</t>
  </si>
  <si>
    <t>Venituri din activități în afara fotbalului</t>
  </si>
  <si>
    <t>Venituri din penalități</t>
  </si>
  <si>
    <t>Venituri din reducerea datoriilor (insolvență)</t>
  </si>
  <si>
    <t>Materii prime și materiale</t>
  </si>
  <si>
    <t>Costul mărfurilor vândute</t>
  </si>
  <si>
    <t>Cheltuieli cu contribuții și taxe jucători</t>
  </si>
  <si>
    <t>Cheltuieli cu colaboratorii jucători (prestării servicii)</t>
  </si>
  <si>
    <t>Alte beneficii acordate jucătorilor</t>
  </si>
  <si>
    <t>Total cheltuieli de personal cu jucătorii</t>
  </si>
  <si>
    <t>Cheltuieli salariale alți angajați</t>
  </si>
  <si>
    <t>Cheltuieli cu contributii și taxe alți angajați</t>
  </si>
  <si>
    <t>Cheltuieli cu colaboratorii alți angajați (prestării servicii)</t>
  </si>
  <si>
    <t>Alte beneficii acordate altor angajați</t>
  </si>
  <si>
    <t>Total cheltuieli de personal cu alți angajați</t>
  </si>
  <si>
    <t>Cheltuieli de personal cu jucătorii</t>
  </si>
  <si>
    <t>Cheltuieli de personal cu jucătorii - juniori</t>
  </si>
  <si>
    <t>Personal cu activitate în sectorul juniori</t>
  </si>
  <si>
    <t>Personal cu activitate în fotbalul feminin</t>
  </si>
  <si>
    <t>Personal cu activitate în futsal</t>
  </si>
  <si>
    <t>Cheltuieli cu alți angajați</t>
  </si>
  <si>
    <t>Organizare meciuri, deplasări și cantonamente</t>
  </si>
  <si>
    <t>Cheltuieli aferente activităților comerciale</t>
  </si>
  <si>
    <t>Chirii și alte costuri aferente stadion și facilități de antrenament</t>
  </si>
  <si>
    <t>Cheltuieli contribuții/compensații solidaritate/formare/promovare</t>
  </si>
  <si>
    <t>Cheltuieli cu compensații/despăgubiri (litigii)</t>
  </si>
  <si>
    <t>Taxe și penalități</t>
  </si>
  <si>
    <t>Cheltuieli aferente activităților în afara fotbalului</t>
  </si>
  <si>
    <t>Costuri aferente clauzelor de revânzare (-)</t>
  </si>
  <si>
    <t>Valoarea neamortizată a drepturilor cedate (-)</t>
  </si>
  <si>
    <t>Creanţe rezultate din transferuri/împrumuturi de jucători</t>
  </si>
  <si>
    <t>Alte creanţe și cheltuieli în avans</t>
  </si>
  <si>
    <t>Investiţii și alte active pe termen lung</t>
  </si>
  <si>
    <t>Datorii rezultate din transferuri/împrumuturi de jucători</t>
  </si>
  <si>
    <t>Alte datorii, subvenții și venituri în avans</t>
  </si>
  <si>
    <t>TOTAL DATORII ȘI CAPITALURI PROPRII</t>
  </si>
  <si>
    <t>Creante față de salariați</t>
  </si>
  <si>
    <t>Creanțe față de Bugetul de Stat</t>
  </si>
  <si>
    <t>Cheltuieli în avans</t>
  </si>
  <si>
    <t>Alte creanțe</t>
  </si>
  <si>
    <t>Alte Imobilizări financiare</t>
  </si>
  <si>
    <t>Reconcilierea scadențelor împrumuturilor:</t>
  </si>
  <si>
    <t>Împrumuturile au următoarele scadențe:</t>
  </si>
  <si>
    <t>Datorii către alte părți</t>
  </si>
  <si>
    <t>Datorii față de jucători</t>
  </si>
  <si>
    <t>Datorii față de alți angajați</t>
  </si>
  <si>
    <t>Alte impozite și taxe</t>
  </si>
  <si>
    <t>Alte datorii către autoritățile fiscale</t>
  </si>
  <si>
    <t>Avansuri primite de la clienți</t>
  </si>
  <si>
    <t>Subvenții</t>
  </si>
  <si>
    <t>Venituri în avans</t>
  </si>
  <si>
    <t>Reconcilierea scadențelor datoriilor:</t>
  </si>
  <si>
    <t>Împrumuturi</t>
  </si>
  <si>
    <t>Scadențe:</t>
  </si>
  <si>
    <t>TABEL REFERITOR LA JUCĂTORII ACHIZIONAȚI</t>
  </si>
  <si>
    <t>TABEL REFERITOR LA DATORII ÎN LEGĂTURĂ CU TRANSFERURILE</t>
  </si>
  <si>
    <t>Contribuții solidaritate UEFA</t>
  </si>
  <si>
    <t>Contribuții ale jucătorilor</t>
  </si>
  <si>
    <t>Cantonamente, deplasări și alte costuri organizare meciuri</t>
  </si>
  <si>
    <t>Contribuția de 10%:</t>
  </si>
  <si>
    <t>Venituri realizate (sume fără TVA):</t>
  </si>
  <si>
    <t>mai puțin venituri neîncasate:</t>
  </si>
  <si>
    <t>venituri încasate din anii anteriori:</t>
  </si>
  <si>
    <t>TABEL REFERITOR LA CREANȚE ÎN LEGATURĂ CU TRANSFERURILE</t>
  </si>
  <si>
    <t>Sume de încasat / încasate</t>
  </si>
  <si>
    <t>Creanțe</t>
  </si>
  <si>
    <t>Numele și prenumele</t>
  </si>
  <si>
    <t>Solidaritate / indemnizație de formare</t>
  </si>
  <si>
    <t>Total venituri înregistrate</t>
  </si>
  <si>
    <t>Data contractului de transfer / împrumut</t>
  </si>
  <si>
    <t>Taxa pe Valoare Adaugată (TVA)</t>
  </si>
  <si>
    <t>Diferențe de curs valutar</t>
  </si>
  <si>
    <t>Sumă totală de încasat</t>
  </si>
  <si>
    <t>Eșalonare sume</t>
  </si>
  <si>
    <t>Sume încasate (fără TVA)</t>
  </si>
  <si>
    <t>Valoarea Subtotal 3 este reconciliată cu Venituri din cedarea temporară a jucătorilor din Contul de profit și pierderi</t>
  </si>
  <si>
    <t>Valoarea Subtotal 2 este reconciliată cu Venituri din cedarea jucătorilor din Tabelul cu Jucători achiziționați - coloana (l)</t>
  </si>
  <si>
    <t>SITUAȚIA FLUXURILOR DE TREZORERIE PROGNOZATE</t>
  </si>
  <si>
    <t>Contribuții ale autorităților stat/locale</t>
  </si>
  <si>
    <t>Alte încasări (+) / plăți (-) din activități de investiție</t>
  </si>
  <si>
    <t>Încasări în numerar din acordarea de împrumuturi pe termen scurt sau lung de la acționari sau părți legate (+)</t>
  </si>
  <si>
    <t>Plăţi în numerar pentru rambursarea sumelor împrumutate de la acționari sau părți legate (-)</t>
  </si>
  <si>
    <t>Alte încasări (+) / plăți (-) din activități de finanțare</t>
  </si>
  <si>
    <t>Sold la începutul perioadei</t>
  </si>
  <si>
    <t>Sold la sfârșitul perioadei</t>
  </si>
  <si>
    <t>Subventii, donatii și alte venituri autorități stat/locale</t>
  </si>
  <si>
    <t>Costuri aferente cesionării temporare a drepturilor de legitimare</t>
  </si>
  <si>
    <t>TABEL REFERITOR LA DATORII CĂTRE AUTORITĂȚILE FISCALE</t>
  </si>
  <si>
    <t>Denumire obligație fiscală</t>
  </si>
  <si>
    <t>Data plății</t>
  </si>
  <si>
    <t>Document de plată</t>
  </si>
  <si>
    <t>[Denumire obligație 1]</t>
  </si>
  <si>
    <t>[Denumire obligație 2]</t>
  </si>
  <si>
    <t>[Denumire obligație 3]</t>
  </si>
  <si>
    <t>Sume aferente reeșalonărilor la plată:</t>
  </si>
  <si>
    <t>SUMA RESTANTĂ la 31 martie:</t>
  </si>
  <si>
    <t>Data plații</t>
  </si>
  <si>
    <t>Data scadenței</t>
  </si>
  <si>
    <t>TABEL REFERITOR LA DATORII CĂTRE ANGAJAȚI</t>
  </si>
  <si>
    <t>Explicație</t>
  </si>
  <si>
    <t>SUMA RESTANTĂ:</t>
  </si>
  <si>
    <t>B. Alți angajați</t>
  </si>
  <si>
    <t>Nume și prenume</t>
  </si>
  <si>
    <t>Valoarea Subtotal 2 este reconciliată cu valorile de achiziție din Tabelul cu Jucători achizitionați (coloana b)</t>
  </si>
  <si>
    <t>Valoarea Subtotal 3 este reconciliată cu suma din Contul de profit și pierderi</t>
  </si>
  <si>
    <t>Detalii referitoare la jucătorii achizitionați</t>
  </si>
  <si>
    <t>Data nașterii</t>
  </si>
  <si>
    <t>CONTUL DE PROFIT ȘI PIERDERI PROGNOZAT</t>
  </si>
  <si>
    <t>BUGETUL DE  VENITURI ȘI CHELTUIELI AL CENTRULUI DE COPII ȘI JUNIORI</t>
  </si>
  <si>
    <t>Postul / funcţia angajatului</t>
  </si>
  <si>
    <t>Onorarii /comisioane aferente veniturilor din cedare</t>
  </si>
  <si>
    <t>TABEL REFERITOR LA JUCĂTORII LEGITIMAȚI</t>
  </si>
  <si>
    <t>(și data nașterii)</t>
  </si>
  <si>
    <t>Detalii referitoare la jucătorii legitimați</t>
  </si>
  <si>
    <t>Cost total de achiziție
(exclusiv TVA)</t>
  </si>
  <si>
    <t>Cost împrumut
(exclusiv TVA)</t>
  </si>
  <si>
    <t>Valoarea totală cost de achiziție este reconciliată cu valoarea din Tabel jucători legitimați (Achiziții + Report)</t>
  </si>
  <si>
    <t>CONTUL DE PROFIT ȘI PIERDERI</t>
  </si>
  <si>
    <t>Subvenții și donații părți legate</t>
  </si>
  <si>
    <t>Cheltuieli salariale jucători</t>
  </si>
  <si>
    <t>BILANȚ</t>
  </si>
  <si>
    <t>TABLOUL FLUXULUI DE REZORERIE</t>
  </si>
  <si>
    <t xml:space="preserve">Amortizări și Deprecieri în exerciţiul </t>
  </si>
  <si>
    <r>
      <t xml:space="preserve">Profit/(pierdere) </t>
    </r>
    <r>
      <rPr>
        <sz val="10"/>
        <color indexed="8"/>
        <rFont val="Times New Roman"/>
        <family val="1"/>
      </rPr>
      <t>financiară</t>
    </r>
  </si>
  <si>
    <t>Cheltuieli cu impozitul pe profit (-)</t>
  </si>
  <si>
    <t>Plăţi în numerar către furnizorii de bunuri şi servicii (-)</t>
  </si>
  <si>
    <t>Plăţi în numerar către şi în numele angajaţilor (-)</t>
  </si>
  <si>
    <t>Plăţi în numerar aferente altor cheltuieli de exploatare (-)</t>
  </si>
  <si>
    <t>Încasări în numerar din bilete (+)</t>
  </si>
  <si>
    <t>Încasări în numerar din sponsorizări şi publicitate (+)</t>
  </si>
  <si>
    <t>Încasări în numerar din drepturi de difuzare (+)</t>
  </si>
  <si>
    <t>Încasări în numerar din activităţi comerciale (+)</t>
  </si>
  <si>
    <t>Încasări în numerar din venituri UEFA (+)</t>
  </si>
  <si>
    <t>Subvenții, donații și alte venituri autorități stat/locale (+)</t>
  </si>
  <si>
    <t>Încasări în numerar din alte activităţi de exploatare (+)</t>
  </si>
  <si>
    <t>Venituri din dobânzi (+)</t>
  </si>
  <si>
    <t>Cheltuieli din dobânzi (-)</t>
  </si>
  <si>
    <t>Venituri din diferențe favorabile de curs valutar (+)</t>
  </si>
  <si>
    <t>Alte venituri financiare (+)</t>
  </si>
  <si>
    <t>Cheltuieli diferențe nefavorabile de curs valutar (-)</t>
  </si>
  <si>
    <t>Alte cheltuieli financiare (-)</t>
  </si>
  <si>
    <t>Cheltuieli cu contribuții și taxe</t>
  </si>
  <si>
    <t>Cheltuieli cu colaboratorii prestări servicii</t>
  </si>
  <si>
    <t>Alte beneficii acordate</t>
  </si>
  <si>
    <t>31.12.2022</t>
  </si>
  <si>
    <t>Total Venituri din exploatare Club</t>
  </si>
  <si>
    <t>% din venituri totale din exploatare alocat Centrului de Copii și Juniori</t>
  </si>
  <si>
    <t>Întreținere/modernizare bază de antrenament juniori (inclusiv amortizarea investițiilor/modernizărilor)</t>
  </si>
  <si>
    <t>BUGETAT</t>
  </si>
  <si>
    <t>A. ANGAJATI CONFORM DEFINITIILOR DE LA ART. 70.05</t>
  </si>
  <si>
    <t>Subtotal Angajați art. 70.05 (1.+2.)</t>
  </si>
  <si>
    <t>(u)</t>
  </si>
  <si>
    <t>(v)</t>
  </si>
  <si>
    <t>(x)</t>
  </si>
  <si>
    <t>(y)</t>
  </si>
  <si>
    <t>Total 1</t>
  </si>
  <si>
    <t>Total 2</t>
  </si>
  <si>
    <t>Total (1) + (2) +(3)</t>
  </si>
  <si>
    <t>Cheltuieli salariale angajați relevanți (art.70)</t>
  </si>
  <si>
    <t>Total cheltuieli de personal angajați relevanți (art 70)</t>
  </si>
  <si>
    <t>Cheltuieli salariale antrenor principal</t>
  </si>
  <si>
    <t>Cheltuieli cu contribuții și taxe antrenor principal</t>
  </si>
  <si>
    <t>Alte beneficii acordate antrenorului principal</t>
  </si>
  <si>
    <t>Total cheltuieli de personal cu antrenorul principal</t>
  </si>
  <si>
    <t>Total jucători, antrenor principal si angajați relevanți (art.70)</t>
  </si>
  <si>
    <t>Rezerve din reevaluare</t>
  </si>
  <si>
    <t>Alte rezerve</t>
  </si>
  <si>
    <t>Datorii față de "angajați" (art. 70.05) mai puțin jucătorii</t>
  </si>
  <si>
    <t>01.01.2024-</t>
  </si>
  <si>
    <t>31.12.2023</t>
  </si>
  <si>
    <t>BUGETUL DE VENITURI ȘI CHELTUIELI AL CENTRULUI DE COPII ȘI JUNIORI - art.19bis</t>
  </si>
  <si>
    <t>Contribuția de 10% din transferuri (A)</t>
  </si>
  <si>
    <t>BILANȚ PROGNOZAT</t>
  </si>
  <si>
    <t>TOTAL CAPITAL PROPRIU</t>
  </si>
  <si>
    <t>NOTA 24</t>
  </si>
  <si>
    <t>Datorii față de UEFA</t>
  </si>
  <si>
    <t>Datorii față de FRF</t>
  </si>
  <si>
    <t>Datorii față de AJF/AMFB</t>
  </si>
  <si>
    <t>Alte costuri direct atribuibile CCJ (de detaliat!)</t>
  </si>
  <si>
    <t>(m)</t>
  </si>
  <si>
    <t>A. Datorii art.71</t>
  </si>
  <si>
    <t>Subtotal Datorii art. 71</t>
  </si>
  <si>
    <t>A. Datorii art. 71</t>
  </si>
  <si>
    <t>Jucătorul 13</t>
  </si>
  <si>
    <t>Jucătorul 14</t>
  </si>
  <si>
    <t>Jucătorul 15</t>
  </si>
  <si>
    <t>Jucătorul 16</t>
  </si>
  <si>
    <t>Subtotal 4</t>
  </si>
  <si>
    <t>Dată document reeșalonare</t>
  </si>
  <si>
    <t>TABEL REFERITOR LA DATORII CĂTRE UEFA/FRF/LPF/AJF/AMFB</t>
  </si>
  <si>
    <t>UEFA</t>
  </si>
  <si>
    <t>FRF</t>
  </si>
  <si>
    <t>LPF</t>
  </si>
  <si>
    <t>Subtotal Datorii art. 72</t>
  </si>
  <si>
    <t>AJF/AMFB</t>
  </si>
  <si>
    <t>Art. 19bis</t>
  </si>
  <si>
    <t>Venituri UEFA (plăți solidaritate și sume premiere)</t>
  </si>
  <si>
    <t>Datorii față de UEFA/FRF/LPF/AJF/AMFB</t>
  </si>
  <si>
    <t>Rezultat curent</t>
  </si>
  <si>
    <t>Total datorii catre cluburi</t>
  </si>
  <si>
    <t>Datorii în legatură cu angajații</t>
  </si>
  <si>
    <t>Total datorii în legatură cu angajații</t>
  </si>
  <si>
    <t>Datorii față de LPF</t>
  </si>
  <si>
    <t>Licenta UEFA</t>
  </si>
  <si>
    <t xml:space="preserve">Data încheierii unui acord de reeșalonare </t>
  </si>
  <si>
    <t>(e')</t>
  </si>
  <si>
    <t>(f')</t>
  </si>
  <si>
    <t>(g')</t>
  </si>
  <si>
    <t>(h')</t>
  </si>
  <si>
    <t>(I')</t>
  </si>
  <si>
    <t>(j')</t>
  </si>
  <si>
    <t>(k')</t>
  </si>
  <si>
    <t xml:space="preserve">(l')=(e) + (e')-(h') </t>
  </si>
  <si>
    <t xml:space="preserve">(l)=(e)/(I') -(h) </t>
  </si>
  <si>
    <t>1. Jucători (contract de muncă/activitate sportivă)</t>
  </si>
  <si>
    <t>[Nume 1]</t>
  </si>
  <si>
    <t>OP 302</t>
  </si>
  <si>
    <t>Salariu ianuarie</t>
  </si>
  <si>
    <t>Salariu februarie</t>
  </si>
  <si>
    <t>2. Personalului administrativ, tehnic, medical şi de ordine şi siguranţă care se încadrează la definiţiile din articolele 36 -52 bis (inclusiv prestatorii de servicii)</t>
  </si>
  <si>
    <t>[Nume 2]</t>
  </si>
  <si>
    <t>OP</t>
  </si>
  <si>
    <t>Check:</t>
  </si>
  <si>
    <t xml:space="preserve"> coloana (I')</t>
  </si>
  <si>
    <t>(b')</t>
  </si>
  <si>
    <t>(c')</t>
  </si>
  <si>
    <t>(d')</t>
  </si>
  <si>
    <t>Data Scadenței</t>
  </si>
  <si>
    <t>datorii ianuarie</t>
  </si>
  <si>
    <t>datorii februarie</t>
  </si>
  <si>
    <t>OP 26</t>
  </si>
  <si>
    <t>OP 130</t>
  </si>
  <si>
    <t>OP 75</t>
  </si>
  <si>
    <t>OP 400</t>
  </si>
  <si>
    <t>OP401</t>
  </si>
  <si>
    <t>(k') = (b)+(b')-(e')</t>
  </si>
  <si>
    <t>(h) = (k')/(b)-(e)</t>
  </si>
  <si>
    <t>(u) = (l)+(n)- (q)</t>
  </si>
  <si>
    <t>(p) = (h)+(j)-(m)</t>
  </si>
  <si>
    <t xml:space="preserve">Denumire obligație </t>
  </si>
  <si>
    <t>A. Datorii art.72</t>
  </si>
  <si>
    <t>(a')</t>
  </si>
  <si>
    <t>(c')=(a')+(b')</t>
  </si>
  <si>
    <t>(f')=(c')+(d')+(e')</t>
  </si>
  <si>
    <t>(k')= (h) + (f') - (h')</t>
  </si>
  <si>
    <t>(m) = (k')/(h)-(i)</t>
  </si>
  <si>
    <t>(w)</t>
  </si>
  <si>
    <t>OP 500</t>
  </si>
  <si>
    <t>OP 300</t>
  </si>
  <si>
    <t>OP 301</t>
  </si>
  <si>
    <t>OP 501</t>
  </si>
  <si>
    <t>Majorare capital</t>
  </si>
  <si>
    <t>Dividende distribuite</t>
  </si>
  <si>
    <t>Alte repartizari din profit</t>
  </si>
  <si>
    <t>Alte venituri/cheltuieli decât cele din exploatare</t>
  </si>
  <si>
    <t>01.01.2025-</t>
  </si>
  <si>
    <t>30.06.2025</t>
  </si>
  <si>
    <t>01.04.2025-</t>
  </si>
  <si>
    <t>31.03.2025</t>
  </si>
  <si>
    <t>31.12.2024</t>
  </si>
  <si>
    <t>SUMA RESTANTĂ la 15  aprilie:</t>
  </si>
  <si>
    <t>SUMA RESTANTĂ la 15 aprilie:</t>
  </si>
  <si>
    <t>total de alocat CCJ</t>
  </si>
  <si>
    <t>Concluzie</t>
  </si>
  <si>
    <t>Total rămas de repartizat în următorii 3 ani</t>
  </si>
  <si>
    <t>Repartizat în anul curent din anii precedenți</t>
  </si>
  <si>
    <t>Repartizat în anul curent din anul curent</t>
  </si>
  <si>
    <t>Total repartizat în anul curent</t>
  </si>
  <si>
    <t>Verificare %</t>
  </si>
  <si>
    <t>rămas de repartizat din 2023</t>
  </si>
  <si>
    <t>Semestrul I 2026</t>
  </si>
  <si>
    <t>01.01.2026-</t>
  </si>
  <si>
    <t>30.06.2026</t>
  </si>
  <si>
    <t>Anul 2026</t>
  </si>
  <si>
    <t>01.04.2026-</t>
  </si>
  <si>
    <t>31.03.2026</t>
  </si>
  <si>
    <t>Anul financiar 2025</t>
  </si>
  <si>
    <t>2025/2026</t>
  </si>
  <si>
    <t>01.07.2025-</t>
  </si>
  <si>
    <t>31.12.2025</t>
  </si>
  <si>
    <t>01.10.2025-</t>
  </si>
  <si>
    <t>30.09.2025</t>
  </si>
  <si>
    <t>Datorii Ian-Feb 2025</t>
  </si>
  <si>
    <t>Suma platită până la 
31 mar 2025</t>
  </si>
  <si>
    <t>Suma ramasă de plată la 31 martie 2025</t>
  </si>
  <si>
    <t>Observaţii referitoare la datoriile la 31 martie 2025</t>
  </si>
  <si>
    <t>Sumă platită până la 
15 aprilie 2025</t>
  </si>
  <si>
    <t>Suma ramasă de plată la 15 apr 2025</t>
  </si>
  <si>
    <t>Observaţii referitoare la datoriile la 15 aprilie 2025</t>
  </si>
  <si>
    <t>apr 2025-dec 2025</t>
  </si>
  <si>
    <t>Suma ramasă de plată la 31 mar 2025</t>
  </si>
  <si>
    <t>Sumă platită până la 
15  aprilie 2025</t>
  </si>
  <si>
    <t>Sume datorate la 31 martie 2025</t>
  </si>
  <si>
    <t>Observaţii referitoare la datoriile  neachitate la 31 martie 2025</t>
  </si>
  <si>
    <t>Sumă totală capitalizată
/angajatăîn ian - feb 2025</t>
  </si>
  <si>
    <t>Sumă totală datorată (ian - feb 2025)</t>
  </si>
  <si>
    <t>Sumă platită până la  31 martie 2025</t>
  </si>
  <si>
    <t>Sumă totală datorată la 31 martie 2025, din care:</t>
  </si>
  <si>
    <t>1/25/2025 si 2/25/2025</t>
  </si>
  <si>
    <t>rămas de repartizat din 2024</t>
  </si>
  <si>
    <t>Suma totală încasată înainte de 31 dec. 2024</t>
  </si>
  <si>
    <t>Sume de încasat la 31 dec. 2024</t>
  </si>
  <si>
    <t>Sume rămase de încasat la 31 dec. 2024
(fără TVA)</t>
  </si>
  <si>
    <t>Jucători transferaţi înainte de 1-Ian-2024</t>
  </si>
  <si>
    <t>Jucători transferaţi în 2024</t>
  </si>
  <si>
    <t>Valoarea Totală este reconciliată cu " Creanțe rezultate din transferuri/împrumuturi de jucători" din Bilanțul la 31 dec. 2024</t>
  </si>
  <si>
    <t>Suma datorată la 31 dec 2024</t>
  </si>
  <si>
    <t>Valoarea totală este reconciliată cu suma prezentată în Situațiile financiare 2024</t>
  </si>
  <si>
    <t>Valoarea totala este reconciliată cu suma prezentată în Situațiile financiare 2024</t>
  </si>
  <si>
    <t>Valoarea Subtotal Angajați art.70.05 este reconciliată cu suma prezentată în Situațiile financiare 2024</t>
  </si>
  <si>
    <t>Valoarea Totală este reconciliată cu suma prezentată în Situațiile financiare 2024</t>
  </si>
  <si>
    <t>Sume angajate și plătite/datorate până la 31 decembrie 2024</t>
  </si>
  <si>
    <t>Sumă totală capitalizată
/angajată la 31 decembrie 2024</t>
  </si>
  <si>
    <t>Sumă totală platită pana la 31 decembrie 2024</t>
  </si>
  <si>
    <t>Sumă totală datorată la 31 decembrie 2024</t>
  </si>
  <si>
    <t>Jucători achiziţionaţi înainte de 1-Ian-2024</t>
  </si>
  <si>
    <t>Jucători achiziţionaţi în 2024</t>
  </si>
  <si>
    <t>Sumă restantă din activități până la 31.12.2024</t>
  </si>
  <si>
    <t>Valoarea Totală este reconciliată cu " Datorii rezultate din transferuri de jucători" din Bilanțul la 31 dec 2024</t>
  </si>
  <si>
    <t>Achiziţii
2024</t>
  </si>
  <si>
    <t>Cesiuni
2024</t>
  </si>
  <si>
    <t>Jucători achiziţionaţi inainte de 01.01.2024</t>
  </si>
  <si>
    <t>Jucători achiziţionaţi in perioada  01.01 - 31.12.2024</t>
  </si>
  <si>
    <t>Jucători legitimati inainte de 01.01.2024</t>
  </si>
  <si>
    <t>Jucători legitimați în perioada  01.01.2024-31.12.2024</t>
  </si>
  <si>
    <t>Situația la 31 decembrie 2024/28 februarie 2025</t>
  </si>
  <si>
    <t>Suma ramasă de plată la 28 februarie 2025</t>
  </si>
  <si>
    <t>Valoarea Totală este reconciliată cu suma prezentată în Balanta la 28 februarie 2025</t>
  </si>
  <si>
    <t>Sume angajate și plătite/datorate până la 28 februarie 2025</t>
  </si>
  <si>
    <t>Sumă totală platită pana la 28 februarie 2025 (ian și febr 2025)</t>
  </si>
  <si>
    <t>Sumă totală datorată la 28 februarie 2025</t>
  </si>
  <si>
    <t>Jucători achiziţionaţi în 2025 până la 28 februarie 2025</t>
  </si>
  <si>
    <t>Jucători achiziţionaţi in perioada  01.01 - 28.02.2025</t>
  </si>
  <si>
    <t>Jucători legitimați în perioada  01.01.2025-28.02.2025 (doar pentru Licență UEFA)</t>
  </si>
  <si>
    <t>Suma platită până la 
28 feb 2025</t>
  </si>
  <si>
    <t>Contingente / litigii 
la 31 dec 2024 și/sau 28 febr 2025</t>
  </si>
  <si>
    <t>Contingente / litigii 
la 31dec 2024 si/sau 28 feb 2025</t>
  </si>
  <si>
    <t>Datorii contingente / litigii 
la 31 dec 2024/28 febr 2025</t>
  </si>
  <si>
    <t xml:space="preserve"> </t>
  </si>
  <si>
    <t>Datorii faţă de societăţile din cadrul grupului şi alte părţi legate(cu excepția împrumuturilor subordonate art 68.04, dacă este cazul, care sunt prezentate la Capital)</t>
  </si>
  <si>
    <r>
      <t>Datorii faţă de societăţile din cadrul grupului şi alte părţi legate</t>
    </r>
    <r>
      <rPr>
        <sz val="11"/>
        <color rgb="FFFF0000"/>
        <rFont val="Times New Roman"/>
        <family val="1"/>
      </rPr>
      <t>(cu excepția împrumuturilor subordonate art 68.04, dacă este cazul, care sunt prezentate la Capital)</t>
    </r>
  </si>
  <si>
    <t>Împrumuturi subordonate conform art 68.04 (dacă este aplicabil)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</si>
</sst>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409]d/mmm/yy;@"/>
  </numFmts>
  <fonts count="63" x14ac:knownFonts="1">
    <font>
      <sz val="10"/>
      <color theme="1"/>
      <name val="Trebuchet MS"/>
      <family val="2"/>
    </font>
    <font>
      <sz val="11"/>
      <color theme="1"/>
      <name val="Calibri"/>
      <family val="2"/>
      <scheme val="minor"/>
    </font>
    <font>
      <sz val="11"/>
      <color theme="1"/>
      <name val="Calibri"/>
      <family val="2"/>
      <scheme val="minor"/>
    </font>
    <font>
      <sz val="10"/>
      <color indexed="8"/>
      <name val="Times New Roman"/>
      <family val="1"/>
    </font>
    <font>
      <sz val="10"/>
      <color theme="1"/>
      <name val="Trebuchet MS"/>
      <family val="2"/>
    </font>
    <font>
      <sz val="10"/>
      <color theme="1"/>
      <name val="Times New Roman"/>
      <family val="1"/>
    </font>
    <font>
      <b/>
      <sz val="10"/>
      <color theme="1"/>
      <name val="Times New Roman"/>
      <family val="1"/>
    </font>
    <font>
      <sz val="10"/>
      <color theme="1"/>
      <name val="Calibri"/>
      <family val="2"/>
      <scheme val="minor"/>
    </font>
    <font>
      <b/>
      <sz val="10"/>
      <color theme="1"/>
      <name val="Calibri"/>
      <family val="2"/>
      <scheme val="minor"/>
    </font>
    <font>
      <sz val="10"/>
      <color rgb="FFFF0000"/>
      <name val="Calibri"/>
      <family val="2"/>
      <scheme val="minor"/>
    </font>
    <font>
      <b/>
      <sz val="10"/>
      <color rgb="FF000000"/>
      <name val="Calibri"/>
      <family val="2"/>
      <scheme val="minor"/>
    </font>
    <font>
      <sz val="10"/>
      <color rgb="FF000000"/>
      <name val="Calibri"/>
      <family val="2"/>
      <scheme val="minor"/>
    </font>
    <font>
      <b/>
      <sz val="8"/>
      <color rgb="FF000000"/>
      <name val="Calibri"/>
      <family val="2"/>
      <scheme val="minor"/>
    </font>
    <font>
      <sz val="10"/>
      <name val="Calibri"/>
      <family val="2"/>
      <scheme val="minor"/>
    </font>
    <font>
      <b/>
      <sz val="12"/>
      <color theme="1"/>
      <name val="Calibri"/>
      <family val="2"/>
      <scheme val="minor"/>
    </font>
    <font>
      <sz val="10"/>
      <color rgb="FF000000"/>
      <name val="Times New Roman"/>
      <family val="1"/>
    </font>
    <font>
      <sz val="11"/>
      <color theme="1"/>
      <name val="Times New Roman"/>
      <family val="1"/>
    </font>
    <font>
      <b/>
      <sz val="11"/>
      <color theme="1"/>
      <name val="Times New Roman"/>
      <family val="1"/>
    </font>
    <font>
      <sz val="10"/>
      <color rgb="FFFF0000"/>
      <name val="Times New Roman"/>
      <family val="1"/>
    </font>
    <font>
      <b/>
      <sz val="10"/>
      <color rgb="FFFF0000"/>
      <name val="Calibri"/>
      <family val="2"/>
      <scheme val="minor"/>
    </font>
    <font>
      <b/>
      <sz val="10"/>
      <name val="Calibri"/>
      <family val="2"/>
      <scheme val="minor"/>
    </font>
    <font>
      <b/>
      <sz val="12"/>
      <color rgb="FF000000"/>
      <name val="Calibri"/>
      <family val="2"/>
      <scheme val="minor"/>
    </font>
    <font>
      <b/>
      <sz val="10"/>
      <color rgb="FF000000"/>
      <name val="Times New Roman"/>
      <family val="1"/>
    </font>
    <font>
      <sz val="11"/>
      <color rgb="FFFF0000"/>
      <name val="Times New Roman"/>
      <family val="1"/>
    </font>
    <font>
      <sz val="11"/>
      <name val="Times New Roman"/>
      <family val="1"/>
    </font>
    <font>
      <b/>
      <sz val="10"/>
      <name val="Times New Roman"/>
      <family val="1"/>
    </font>
    <font>
      <sz val="10"/>
      <name val="Times New Roman"/>
      <family val="1"/>
    </font>
    <font>
      <b/>
      <sz val="11"/>
      <name val="Times New Roman"/>
      <family val="1"/>
    </font>
    <font>
      <i/>
      <sz val="11"/>
      <name val="Times New Roman"/>
      <family val="1"/>
    </font>
    <font>
      <sz val="11"/>
      <name val="Calibri"/>
      <family val="2"/>
    </font>
    <font>
      <sz val="11"/>
      <color rgb="FFFF0000"/>
      <name val="Arial"/>
      <family val="2"/>
    </font>
    <font>
      <sz val="11"/>
      <color theme="1"/>
      <name val="Trebuchet MS"/>
      <family val="2"/>
    </font>
    <font>
      <b/>
      <sz val="11"/>
      <color theme="1"/>
      <name val="Trebuchet MS"/>
      <family val="2"/>
    </font>
    <font>
      <u val="singleAccounting"/>
      <sz val="11"/>
      <color theme="1"/>
      <name val="Trebuchet MS"/>
      <family val="2"/>
    </font>
    <font>
      <i/>
      <sz val="11"/>
      <color theme="1"/>
      <name val="Trebuchet MS"/>
      <family val="2"/>
    </font>
    <font>
      <i/>
      <u val="singleAccounting"/>
      <sz val="11"/>
      <color theme="1"/>
      <name val="Trebuchet MS"/>
      <family val="2"/>
    </font>
    <font>
      <sz val="11"/>
      <color theme="1"/>
      <name val="Calibri"/>
      <family val="2"/>
    </font>
    <font>
      <b/>
      <sz val="11"/>
      <color theme="1"/>
      <name val="Calibri"/>
      <family val="2"/>
    </font>
    <font>
      <b/>
      <sz val="11"/>
      <color rgb="FFFF0000"/>
      <name val="Times New Roman"/>
      <family val="1"/>
    </font>
    <font>
      <b/>
      <sz val="11"/>
      <color rgb="FF000000"/>
      <name val="Calibri"/>
      <family val="2"/>
      <scheme val="minor"/>
    </font>
    <font>
      <b/>
      <sz val="8"/>
      <color rgb="FFFF0000"/>
      <name val="Calibri"/>
      <family val="2"/>
      <scheme val="minor"/>
    </font>
    <font>
      <b/>
      <sz val="8"/>
      <name val="Calibri"/>
      <family val="2"/>
      <scheme val="minor"/>
    </font>
    <font>
      <b/>
      <sz val="12"/>
      <color rgb="FFFF0000"/>
      <name val="Calibri"/>
      <family val="2"/>
      <scheme val="minor"/>
    </font>
    <font>
      <sz val="10"/>
      <color rgb="FFFFFF00"/>
      <name val="Calibri"/>
      <family val="2"/>
      <scheme val="minor"/>
    </font>
    <font>
      <sz val="11"/>
      <color rgb="FF000000"/>
      <name val="Times New Roman"/>
      <family val="1"/>
    </font>
    <font>
      <b/>
      <sz val="11"/>
      <color rgb="FF000000"/>
      <name val="Times New Roman"/>
      <family val="1"/>
    </font>
    <font>
      <sz val="11"/>
      <color rgb="FF000000"/>
      <name val="Calibri"/>
      <family val="2"/>
      <scheme val="minor"/>
    </font>
    <font>
      <b/>
      <sz val="10"/>
      <color rgb="FFFF0000"/>
      <name val="Times New Roman"/>
      <family val="1"/>
    </font>
    <font>
      <b/>
      <sz val="9"/>
      <color theme="1"/>
      <name val="Calibri"/>
      <family val="2"/>
      <scheme val="minor"/>
    </font>
    <font>
      <sz val="9"/>
      <color theme="1"/>
      <name val="Calibri"/>
      <family val="2"/>
      <scheme val="minor"/>
    </font>
    <font>
      <sz val="9"/>
      <color rgb="FFFF0000"/>
      <name val="Calibri"/>
      <family val="2"/>
      <scheme val="minor"/>
    </font>
    <font>
      <b/>
      <sz val="9"/>
      <color rgb="FF000000"/>
      <name val="Calibri"/>
      <family val="2"/>
      <scheme val="minor"/>
    </font>
    <font>
      <b/>
      <sz val="9"/>
      <color rgb="FFFF0000"/>
      <name val="Calibri"/>
      <family val="2"/>
      <scheme val="minor"/>
    </font>
    <font>
      <sz val="9"/>
      <name val="Calibri"/>
      <family val="2"/>
      <scheme val="minor"/>
    </font>
    <font>
      <b/>
      <sz val="9"/>
      <name val="Calibri"/>
      <family val="2"/>
      <scheme val="minor"/>
    </font>
    <font>
      <sz val="9"/>
      <color rgb="FF000000"/>
      <name val="Calibri"/>
      <family val="2"/>
      <scheme val="minor"/>
    </font>
    <font>
      <b/>
      <sz val="14"/>
      <name val="Calibri"/>
      <family val="2"/>
      <scheme val="minor"/>
    </font>
    <font>
      <b/>
      <sz val="10"/>
      <color theme="4"/>
      <name val="Calibri"/>
      <family val="2"/>
      <scheme val="minor"/>
    </font>
    <font>
      <u val="singleAccounting"/>
      <sz val="10"/>
      <name val="Calibri"/>
      <family val="2"/>
      <scheme val="minor"/>
    </font>
    <font>
      <b/>
      <sz val="9"/>
      <color theme="3" tint="0.39997558519241921"/>
      <name val="Calibri"/>
      <family val="2"/>
      <scheme val="minor"/>
    </font>
    <font>
      <b/>
      <sz val="10"/>
      <color theme="1"/>
      <name val="Trebuchet MS"/>
      <family val="2"/>
    </font>
    <font>
      <sz val="10"/>
      <color rgb="FFFF0000"/>
      <name val="Trebuchet MS"/>
      <family val="2"/>
    </font>
    <font>
      <sz val="11"/>
      <color rgb="FFFF0000"/>
      <name val="Trebuchet MS"/>
      <family val="2"/>
    </font>
  </fonts>
  <fills count="1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000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39997558519241921"/>
        <bgColor indexed="64"/>
      </patternFill>
    </fill>
  </fills>
  <borders count="92">
    <border>
      <left/>
      <right/>
      <top/>
      <bottom/>
      <diagonal/>
    </border>
    <border>
      <left style="medium">
        <color indexed="64"/>
      </left>
      <right style="medium">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s>
  <cellStyleXfs count="9">
    <xf numFmtId="0" fontId="0" fillId="0" borderId="0"/>
    <xf numFmtId="43" fontId="4" fillId="0" borderId="0" applyFont="0" applyFill="0" applyBorder="0" applyAlignment="0" applyProtection="0"/>
    <xf numFmtId="0" fontId="31" fillId="0" borderId="0"/>
    <xf numFmtId="43" fontId="31" fillId="0" borderId="0" applyFont="0" applyFill="0" applyBorder="0" applyAlignment="0" applyProtection="0"/>
    <xf numFmtId="0" fontId="4" fillId="0" borderId="0"/>
    <xf numFmtId="43" fontId="4" fillId="0" borderId="0" applyFont="0" applyFill="0" applyBorder="0" applyAlignment="0" applyProtection="0"/>
    <xf numFmtId="0" fontId="2" fillId="0" borderId="0"/>
    <xf numFmtId="43" fontId="2" fillId="0" borderId="0" applyFont="0" applyFill="0" applyBorder="0" applyAlignment="0" applyProtection="0"/>
    <xf numFmtId="9" fontId="4" fillId="0" borderId="0" applyFont="0" applyFill="0" applyBorder="0" applyAlignment="0" applyProtection="0"/>
  </cellStyleXfs>
  <cellXfs count="1297">
    <xf numFmtId="0" fontId="0" fillId="0" borderId="0" xfId="0"/>
    <xf numFmtId="0" fontId="5" fillId="0" borderId="0" xfId="0" applyFont="1"/>
    <xf numFmtId="0" fontId="5" fillId="0" borderId="0" xfId="0" applyFont="1" applyAlignment="1">
      <alignment horizontal="right" vertical="top" wrapText="1"/>
    </xf>
    <xf numFmtId="0" fontId="6" fillId="0" borderId="2" xfId="0" applyFont="1" applyBorder="1" applyAlignment="1">
      <alignment horizontal="right" vertical="top" wrapText="1"/>
    </xf>
    <xf numFmtId="0" fontId="5" fillId="0" borderId="3" xfId="0" applyFont="1" applyBorder="1"/>
    <xf numFmtId="0" fontId="6" fillId="0" borderId="4" xfId="0" applyFont="1" applyBorder="1" applyAlignment="1">
      <alignment horizontal="center"/>
    </xf>
    <xf numFmtId="0" fontId="5" fillId="0" borderId="5" xfId="0" applyFont="1" applyBorder="1"/>
    <xf numFmtId="0" fontId="6" fillId="0" borderId="1"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6" fillId="0" borderId="7" xfId="0" applyFont="1" applyBorder="1" applyAlignment="1">
      <alignment horizontal="center"/>
    </xf>
    <xf numFmtId="0" fontId="5" fillId="0" borderId="6" xfId="0" applyFont="1" applyBorder="1"/>
    <xf numFmtId="43" fontId="5" fillId="0" borderId="2" xfId="1" applyFont="1" applyBorder="1"/>
    <xf numFmtId="43" fontId="5" fillId="0" borderId="8" xfId="1" applyFont="1" applyBorder="1"/>
    <xf numFmtId="0" fontId="5" fillId="0" borderId="9" xfId="0" applyFont="1" applyBorder="1"/>
    <xf numFmtId="0" fontId="5" fillId="0" borderId="11" xfId="0" applyFont="1" applyBorder="1" applyAlignment="1">
      <alignment horizontal="right" vertical="top" wrapText="1"/>
    </xf>
    <xf numFmtId="0" fontId="5" fillId="0" borderId="12" xfId="0" applyFont="1" applyBorder="1" applyAlignment="1">
      <alignment horizontal="right" vertical="top" wrapText="1"/>
    </xf>
    <xf numFmtId="0" fontId="6" fillId="0" borderId="6" xfId="0" applyFont="1" applyBorder="1" applyAlignment="1">
      <alignment horizontal="right" vertical="top" wrapText="1"/>
    </xf>
    <xf numFmtId="0" fontId="5" fillId="0" borderId="5" xfId="0" applyFont="1" applyBorder="1" applyAlignment="1">
      <alignment horizontal="justify" vertical="top" wrapText="1"/>
    </xf>
    <xf numFmtId="43" fontId="5" fillId="0" borderId="1" xfId="1" applyFont="1" applyBorder="1" applyAlignment="1">
      <alignment horizontal="right" vertical="top" wrapText="1"/>
    </xf>
    <xf numFmtId="0" fontId="6" fillId="0" borderId="0" xfId="0" applyFont="1" applyAlignment="1">
      <alignment horizontal="right" vertical="top" wrapText="1"/>
    </xf>
    <xf numFmtId="43" fontId="5" fillId="0" borderId="10" xfId="1" applyFont="1" applyBorder="1" applyAlignment="1">
      <alignment horizontal="right" vertical="top" wrapText="1"/>
    </xf>
    <xf numFmtId="0" fontId="6" fillId="0" borderId="11" xfId="0" applyFont="1" applyBorder="1" applyAlignment="1">
      <alignment horizontal="right" vertical="top" wrapText="1"/>
    </xf>
    <xf numFmtId="0" fontId="6" fillId="0" borderId="12" xfId="0" applyFont="1" applyBorder="1" applyAlignment="1">
      <alignment horizontal="right" vertical="top" wrapText="1"/>
    </xf>
    <xf numFmtId="43" fontId="6" fillId="0" borderId="10" xfId="1" applyFont="1" applyBorder="1" applyAlignment="1">
      <alignment horizontal="right" vertical="top" wrapText="1"/>
    </xf>
    <xf numFmtId="43" fontId="6" fillId="0" borderId="11" xfId="1" applyFont="1" applyBorder="1" applyAlignment="1">
      <alignment horizontal="right" vertical="top" wrapText="1"/>
    </xf>
    <xf numFmtId="43" fontId="6" fillId="0" borderId="12" xfId="1" applyFont="1" applyBorder="1" applyAlignment="1">
      <alignment horizontal="right" vertical="top" wrapText="1"/>
    </xf>
    <xf numFmtId="43" fontId="6" fillId="0" borderId="8" xfId="1" applyFont="1" applyBorder="1" applyAlignment="1">
      <alignment horizontal="right" vertical="top" wrapText="1"/>
    </xf>
    <xf numFmtId="165" fontId="6" fillId="0" borderId="10" xfId="1" applyNumberFormat="1" applyFont="1" applyBorder="1" applyAlignment="1">
      <alignment horizontal="right" vertical="top" wrapText="1"/>
    </xf>
    <xf numFmtId="165" fontId="6" fillId="0" borderId="8" xfId="1" applyNumberFormat="1" applyFont="1" applyBorder="1" applyAlignment="1">
      <alignment horizontal="right" vertical="top" wrapText="1"/>
    </xf>
    <xf numFmtId="0" fontId="6" fillId="0" borderId="1" xfId="0" applyFont="1" applyBorder="1" applyAlignment="1">
      <alignment horizontal="center" vertical="top" wrapText="1"/>
    </xf>
    <xf numFmtId="0" fontId="5" fillId="0" borderId="6" xfId="0" applyFont="1" applyBorder="1" applyAlignment="1">
      <alignment horizontal="right" vertical="top" wrapText="1"/>
    </xf>
    <xf numFmtId="164" fontId="6" fillId="0" borderId="1" xfId="1" applyNumberFormat="1" applyFont="1" applyBorder="1" applyAlignment="1">
      <alignment horizontal="justify" vertical="top" wrapText="1"/>
    </xf>
    <xf numFmtId="164" fontId="6" fillId="0" borderId="6" xfId="1" applyNumberFormat="1" applyFont="1" applyBorder="1" applyAlignment="1">
      <alignment horizontal="justify" vertical="top" wrapText="1"/>
    </xf>
    <xf numFmtId="164" fontId="6" fillId="0" borderId="0" xfId="1" applyNumberFormat="1" applyFont="1" applyBorder="1" applyAlignment="1">
      <alignment horizontal="justify" vertical="top" wrapText="1"/>
    </xf>
    <xf numFmtId="164" fontId="6" fillId="0" borderId="2" xfId="1" applyNumberFormat="1" applyFont="1" applyBorder="1" applyAlignment="1">
      <alignment horizontal="justify" vertical="top" wrapText="1"/>
    </xf>
    <xf numFmtId="164" fontId="6" fillId="0" borderId="10" xfId="1" applyNumberFormat="1" applyFont="1" applyBorder="1" applyAlignment="1">
      <alignment horizontal="justify" vertical="top" wrapText="1"/>
    </xf>
    <xf numFmtId="164" fontId="6" fillId="0" borderId="11" xfId="1" applyNumberFormat="1" applyFont="1" applyBorder="1" applyAlignment="1">
      <alignment horizontal="justify" vertical="top" wrapText="1"/>
    </xf>
    <xf numFmtId="164" fontId="6" fillId="0" borderId="12" xfId="1" applyNumberFormat="1" applyFont="1" applyBorder="1" applyAlignment="1">
      <alignment horizontal="justify" vertical="top" wrapText="1"/>
    </xf>
    <xf numFmtId="164" fontId="6" fillId="0" borderId="8" xfId="1" applyNumberFormat="1" applyFont="1" applyBorder="1" applyAlignment="1">
      <alignment horizontal="justify" vertical="top" wrapText="1"/>
    </xf>
    <xf numFmtId="0" fontId="5" fillId="0" borderId="5" xfId="0" applyFont="1" applyBorder="1" applyAlignment="1">
      <alignment vertical="top" wrapText="1"/>
    </xf>
    <xf numFmtId="0" fontId="6" fillId="0" borderId="6" xfId="0" applyFont="1" applyBorder="1" applyAlignment="1">
      <alignment horizontal="justify" vertical="top" wrapText="1"/>
    </xf>
    <xf numFmtId="0" fontId="6" fillId="0" borderId="5" xfId="0" applyFont="1" applyBorder="1" applyAlignment="1">
      <alignment horizontal="justify" vertical="top" wrapText="1"/>
    </xf>
    <xf numFmtId="0" fontId="6" fillId="0" borderId="1" xfId="0" applyFont="1" applyBorder="1" applyAlignment="1">
      <alignment horizontal="justify" vertical="top" wrapText="1"/>
    </xf>
    <xf numFmtId="0" fontId="6" fillId="0" borderId="18" xfId="0" applyFont="1" applyBorder="1" applyAlignment="1">
      <alignment horizontal="center"/>
    </xf>
    <xf numFmtId="164" fontId="5" fillId="0" borderId="6" xfId="1" applyNumberFormat="1" applyFont="1" applyBorder="1" applyAlignment="1">
      <alignment horizontal="justify" vertical="top" wrapText="1"/>
    </xf>
    <xf numFmtId="164" fontId="5" fillId="0" borderId="1" xfId="1" applyNumberFormat="1" applyFont="1" applyBorder="1" applyAlignment="1">
      <alignment horizontal="justify" vertical="top" wrapText="1"/>
    </xf>
    <xf numFmtId="164" fontId="5" fillId="0" borderId="0" xfId="1" applyNumberFormat="1" applyFont="1" applyBorder="1" applyAlignment="1">
      <alignment horizontal="justify" vertical="top" wrapText="1"/>
    </xf>
    <xf numFmtId="164" fontId="5" fillId="0" borderId="2" xfId="1" applyNumberFormat="1" applyFont="1" applyBorder="1" applyAlignment="1">
      <alignment horizontal="justify" vertical="top" wrapText="1"/>
    </xf>
    <xf numFmtId="164" fontId="5" fillId="0" borderId="10" xfId="1" applyNumberFormat="1" applyFont="1" applyBorder="1" applyAlignment="1">
      <alignment horizontal="justify" vertical="top" wrapText="1"/>
    </xf>
    <xf numFmtId="164" fontId="5" fillId="0" borderId="11" xfId="1" applyNumberFormat="1" applyFont="1" applyBorder="1" applyAlignment="1">
      <alignment horizontal="justify" vertical="top" wrapText="1"/>
    </xf>
    <xf numFmtId="164" fontId="5" fillId="0" borderId="12" xfId="1" applyNumberFormat="1" applyFont="1" applyBorder="1" applyAlignment="1">
      <alignment horizontal="justify" vertical="top" wrapText="1"/>
    </xf>
    <xf numFmtId="164" fontId="5" fillId="0" borderId="8" xfId="1" applyNumberFormat="1" applyFont="1" applyBorder="1" applyAlignment="1">
      <alignment horizontal="justify" vertical="top" wrapText="1"/>
    </xf>
    <xf numFmtId="164" fontId="5" fillId="0" borderId="6" xfId="1" applyNumberFormat="1" applyFont="1" applyBorder="1" applyAlignment="1">
      <alignment horizontal="center" vertical="top" wrapText="1"/>
    </xf>
    <xf numFmtId="164" fontId="5" fillId="0" borderId="0" xfId="1" applyNumberFormat="1" applyFont="1" applyBorder="1" applyAlignment="1">
      <alignment horizontal="center" vertical="top" wrapText="1"/>
    </xf>
    <xf numFmtId="0" fontId="7" fillId="0" borderId="0" xfId="0" applyFont="1"/>
    <xf numFmtId="0" fontId="8" fillId="0" borderId="0" xfId="0" applyFont="1"/>
    <xf numFmtId="164" fontId="9" fillId="2" borderId="0" xfId="0" applyNumberFormat="1" applyFont="1" applyFill="1"/>
    <xf numFmtId="0" fontId="10" fillId="0" borderId="19" xfId="0" applyFont="1" applyBorder="1" applyAlignment="1">
      <alignment vertical="top" wrapText="1"/>
    </xf>
    <xf numFmtId="0" fontId="10" fillId="0" borderId="20" xfId="0" applyFont="1" applyBorder="1" applyAlignment="1">
      <alignment horizontal="center" vertical="top" wrapText="1"/>
    </xf>
    <xf numFmtId="0" fontId="10" fillId="0" borderId="23" xfId="0" applyFont="1" applyBorder="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3" xfId="0" applyFont="1" applyBorder="1" applyAlignment="1">
      <alignment horizontal="center" vertical="top" wrapText="1"/>
    </xf>
    <xf numFmtId="0" fontId="10" fillId="0" borderId="24" xfId="0" applyFont="1" applyBorder="1" applyAlignment="1">
      <alignment horizontal="center" vertical="top" wrapText="1"/>
    </xf>
    <xf numFmtId="0" fontId="10" fillId="0" borderId="26" xfId="0" applyFont="1" applyBorder="1" applyAlignment="1">
      <alignment horizontal="center" vertical="top" wrapText="1"/>
    </xf>
    <xf numFmtId="0" fontId="11" fillId="0" borderId="19" xfId="0" applyFont="1" applyBorder="1" applyAlignment="1">
      <alignment vertical="top" wrapText="1"/>
    </xf>
    <xf numFmtId="0" fontId="11" fillId="0" borderId="20" xfId="0" applyFont="1" applyBorder="1" applyAlignment="1">
      <alignment horizontal="right" vertical="top" wrapText="1"/>
    </xf>
    <xf numFmtId="0" fontId="11" fillId="0" borderId="21" xfId="0" applyFont="1" applyBorder="1" applyAlignment="1">
      <alignment horizontal="right" vertical="top" wrapText="1"/>
    </xf>
    <xf numFmtId="164" fontId="11" fillId="0" borderId="19" xfId="1" applyNumberFormat="1" applyFont="1" applyBorder="1" applyAlignment="1">
      <alignment horizontal="right" vertical="top" wrapText="1"/>
    </xf>
    <xf numFmtId="164" fontId="11" fillId="0" borderId="20" xfId="1" applyNumberFormat="1" applyFont="1" applyBorder="1" applyAlignment="1">
      <alignment horizontal="right" vertical="top" wrapText="1"/>
    </xf>
    <xf numFmtId="164" fontId="11" fillId="0" borderId="22" xfId="1" applyNumberFormat="1" applyFont="1" applyBorder="1" applyAlignment="1">
      <alignment horizontal="right" vertical="top" wrapText="1"/>
    </xf>
    <xf numFmtId="164" fontId="9" fillId="3" borderId="20" xfId="0" applyNumberFormat="1" applyFont="1" applyFill="1" applyBorder="1"/>
    <xf numFmtId="0" fontId="10" fillId="0" borderId="28" xfId="0" applyFont="1" applyBorder="1" applyAlignment="1">
      <alignment vertical="top" wrapText="1"/>
    </xf>
    <xf numFmtId="0" fontId="10" fillId="0" borderId="29" xfId="0" applyFont="1" applyBorder="1" applyAlignment="1">
      <alignment vertical="top" wrapText="1"/>
    </xf>
    <xf numFmtId="0" fontId="11" fillId="0" borderId="27" xfId="0" applyFont="1" applyBorder="1" applyAlignment="1">
      <alignment vertical="top" wrapText="1"/>
    </xf>
    <xf numFmtId="0" fontId="7" fillId="0" borderId="21" xfId="0" applyFont="1" applyBorder="1"/>
    <xf numFmtId="0" fontId="12" fillId="0" borderId="0" xfId="0" applyFont="1" applyAlignment="1">
      <alignment vertical="top" wrapText="1"/>
    </xf>
    <xf numFmtId="0" fontId="10" fillId="0" borderId="25" xfId="0" applyFont="1" applyBorder="1" applyAlignment="1">
      <alignment horizontal="center" vertical="top" wrapText="1"/>
    </xf>
    <xf numFmtId="164" fontId="11" fillId="0" borderId="21" xfId="1" applyNumberFormat="1" applyFont="1" applyBorder="1" applyAlignment="1">
      <alignment horizontal="right" vertical="top" wrapText="1"/>
    </xf>
    <xf numFmtId="166" fontId="7" fillId="0" borderId="20" xfId="0" applyNumberFormat="1" applyFont="1" applyBorder="1" applyAlignment="1">
      <alignment horizontal="center" vertical="top" wrapText="1"/>
    </xf>
    <xf numFmtId="0" fontId="7" fillId="0" borderId="22" xfId="0" applyFont="1" applyBorder="1" applyAlignment="1">
      <alignment horizontal="center" vertical="top" wrapText="1"/>
    </xf>
    <xf numFmtId="164" fontId="7" fillId="0" borderId="19" xfId="1" applyNumberFormat="1" applyFont="1" applyBorder="1" applyAlignment="1">
      <alignment horizontal="right" vertical="top" wrapText="1"/>
    </xf>
    <xf numFmtId="164" fontId="7" fillId="0" borderId="20" xfId="1" applyNumberFormat="1" applyFont="1" applyBorder="1" applyAlignment="1">
      <alignment horizontal="right" vertical="top" wrapText="1"/>
    </xf>
    <xf numFmtId="164" fontId="8" fillId="0" borderId="21" xfId="1" applyNumberFormat="1" applyFont="1" applyBorder="1" applyAlignment="1">
      <alignment horizontal="right" vertical="top" wrapText="1"/>
    </xf>
    <xf numFmtId="164" fontId="8" fillId="0" borderId="20" xfId="1" applyNumberFormat="1" applyFont="1" applyBorder="1" applyAlignment="1">
      <alignment horizontal="right" vertical="top" wrapText="1"/>
    </xf>
    <xf numFmtId="164" fontId="8" fillId="0" borderId="30" xfId="1" applyNumberFormat="1" applyFont="1" applyBorder="1" applyAlignment="1">
      <alignment horizontal="right" vertical="top" wrapText="1"/>
    </xf>
    <xf numFmtId="164" fontId="8" fillId="0" borderId="19" xfId="1" applyNumberFormat="1" applyFont="1" applyBorder="1" applyAlignment="1">
      <alignment horizontal="right" vertical="top" wrapText="1"/>
    </xf>
    <xf numFmtId="0" fontId="7" fillId="0" borderId="22" xfId="0" applyFont="1" applyBorder="1" applyAlignment="1">
      <alignment vertical="top" wrapText="1"/>
    </xf>
    <xf numFmtId="164" fontId="7" fillId="0" borderId="30" xfId="1" applyNumberFormat="1" applyFont="1" applyBorder="1" applyAlignment="1">
      <alignment horizontal="right" vertical="top" wrapText="1"/>
    </xf>
    <xf numFmtId="164" fontId="7" fillId="0" borderId="19" xfId="1" applyNumberFormat="1" applyFont="1" applyBorder="1" applyAlignment="1">
      <alignment vertical="top" wrapText="1"/>
    </xf>
    <xf numFmtId="164" fontId="7" fillId="0" borderId="30" xfId="1" applyNumberFormat="1" applyFont="1" applyBorder="1" applyAlignment="1">
      <alignment vertical="top" wrapText="1"/>
    </xf>
    <xf numFmtId="0" fontId="11" fillId="0" borderId="31" xfId="0" applyFont="1" applyBorder="1" applyAlignment="1">
      <alignment vertical="top" wrapText="1"/>
    </xf>
    <xf numFmtId="166" fontId="7" fillId="0" borderId="32" xfId="0" applyNumberFormat="1" applyFont="1" applyBorder="1" applyAlignment="1">
      <alignment horizontal="center" vertical="top" wrapText="1"/>
    </xf>
    <xf numFmtId="0" fontId="7" fillId="0" borderId="33" xfId="0" applyFont="1" applyBorder="1" applyAlignment="1">
      <alignment vertical="top" wrapText="1"/>
    </xf>
    <xf numFmtId="164" fontId="7" fillId="0" borderId="31" xfId="1" applyNumberFormat="1" applyFont="1" applyBorder="1" applyAlignment="1">
      <alignment horizontal="right" vertical="top" wrapText="1"/>
    </xf>
    <xf numFmtId="164" fontId="7" fillId="0" borderId="32" xfId="1" applyNumberFormat="1" applyFont="1" applyBorder="1" applyAlignment="1">
      <alignment horizontal="right" vertical="top" wrapText="1"/>
    </xf>
    <xf numFmtId="164" fontId="7" fillId="0" borderId="35" xfId="1" applyNumberFormat="1" applyFont="1" applyBorder="1" applyAlignment="1">
      <alignment horizontal="right" vertical="top" wrapText="1"/>
    </xf>
    <xf numFmtId="0" fontId="10" fillId="0" borderId="36" xfId="0" applyFont="1" applyBorder="1" applyAlignment="1">
      <alignment vertical="top" wrapText="1"/>
    </xf>
    <xf numFmtId="166" fontId="7" fillId="0" borderId="37" xfId="0" applyNumberFormat="1" applyFont="1" applyBorder="1" applyAlignment="1">
      <alignment horizontal="center" vertical="top" wrapText="1"/>
    </xf>
    <xf numFmtId="0" fontId="7" fillId="0" borderId="17" xfId="0" applyFont="1" applyBorder="1" applyAlignment="1">
      <alignment vertical="top" wrapText="1"/>
    </xf>
    <xf numFmtId="164" fontId="8" fillId="0" borderId="15" xfId="1" applyNumberFormat="1" applyFont="1" applyBorder="1" applyAlignment="1">
      <alignment horizontal="right" vertical="top" wrapText="1"/>
    </xf>
    <xf numFmtId="164" fontId="8" fillId="0" borderId="37" xfId="1" applyNumberFormat="1" applyFont="1" applyBorder="1" applyAlignment="1">
      <alignment horizontal="right" vertical="top" wrapText="1"/>
    </xf>
    <xf numFmtId="164" fontId="8" fillId="0" borderId="14" xfId="1" applyNumberFormat="1" applyFont="1" applyBorder="1" applyAlignment="1">
      <alignment horizontal="right" vertical="top" wrapText="1"/>
    </xf>
    <xf numFmtId="0" fontId="13" fillId="0" borderId="22" xfId="0" applyFont="1" applyBorder="1" applyAlignment="1">
      <alignment vertical="top" wrapText="1"/>
    </xf>
    <xf numFmtId="164" fontId="13" fillId="0" borderId="19" xfId="1" applyNumberFormat="1" applyFont="1" applyBorder="1" applyAlignment="1">
      <alignment vertical="top" wrapText="1"/>
    </xf>
    <xf numFmtId="164" fontId="13" fillId="0" borderId="20" xfId="1" applyNumberFormat="1" applyFont="1" applyBorder="1" applyAlignment="1">
      <alignment vertical="top" wrapText="1"/>
    </xf>
    <xf numFmtId="164" fontId="13" fillId="0" borderId="30" xfId="1" applyNumberFormat="1" applyFont="1" applyBorder="1" applyAlignment="1">
      <alignment vertical="top" wrapText="1"/>
    </xf>
    <xf numFmtId="0" fontId="10" fillId="0" borderId="39" xfId="0" applyFont="1" applyBorder="1" applyAlignment="1">
      <alignment vertical="top" wrapText="1"/>
    </xf>
    <xf numFmtId="166" fontId="7" fillId="0" borderId="40" xfId="0" applyNumberFormat="1" applyFont="1" applyBorder="1" applyAlignment="1">
      <alignment horizontal="center" vertical="top" wrapText="1"/>
    </xf>
    <xf numFmtId="0" fontId="7" fillId="0" borderId="2" xfId="0" applyFont="1" applyBorder="1" applyAlignment="1">
      <alignment vertical="top" wrapText="1"/>
    </xf>
    <xf numFmtId="164" fontId="8" fillId="0" borderId="6" xfId="1" applyNumberFormat="1" applyFont="1" applyBorder="1" applyAlignment="1">
      <alignment horizontal="right" vertical="top" wrapText="1"/>
    </xf>
    <xf numFmtId="164" fontId="8" fillId="0" borderId="40" xfId="1" applyNumberFormat="1" applyFont="1" applyBorder="1" applyAlignment="1">
      <alignment horizontal="right" vertical="top" wrapText="1"/>
    </xf>
    <xf numFmtId="164" fontId="8" fillId="0" borderId="1" xfId="1" applyNumberFormat="1" applyFont="1" applyBorder="1" applyAlignment="1">
      <alignment horizontal="right" vertical="top" wrapText="1"/>
    </xf>
    <xf numFmtId="0" fontId="7" fillId="0" borderId="0" xfId="0" applyFont="1" applyAlignment="1">
      <alignment vertical="center"/>
    </xf>
    <xf numFmtId="0" fontId="8" fillId="0" borderId="0" xfId="0" applyFont="1" applyAlignment="1">
      <alignment vertical="center"/>
    </xf>
    <xf numFmtId="0" fontId="10" fillId="0" borderId="23" xfId="0" applyFont="1" applyBorder="1" applyAlignment="1">
      <alignment wrapText="1"/>
    </xf>
    <xf numFmtId="0" fontId="10" fillId="0" borderId="26" xfId="0" applyFont="1" applyBorder="1" applyAlignment="1">
      <alignment wrapText="1"/>
    </xf>
    <xf numFmtId="0" fontId="10" fillId="0" borderId="24" xfId="0" applyFont="1" applyBorder="1" applyAlignment="1">
      <alignment horizontal="center" wrapText="1"/>
    </xf>
    <xf numFmtId="0" fontId="12" fillId="4" borderId="0" xfId="0" applyFont="1" applyFill="1" applyAlignment="1">
      <alignment horizontal="center" vertical="top" wrapText="1"/>
    </xf>
    <xf numFmtId="164" fontId="7" fillId="0" borderId="19" xfId="1" applyNumberFormat="1" applyFont="1" applyBorder="1" applyAlignment="1">
      <alignment horizontal="left" vertical="top" wrapText="1"/>
    </xf>
    <xf numFmtId="166" fontId="7" fillId="0" borderId="22" xfId="0" applyNumberFormat="1" applyFont="1" applyBorder="1" applyAlignment="1">
      <alignment horizontal="center" vertical="top" wrapText="1"/>
    </xf>
    <xf numFmtId="164" fontId="7" fillId="0" borderId="20" xfId="1" applyNumberFormat="1" applyFont="1" applyBorder="1" applyAlignment="1">
      <alignment horizontal="center" vertical="top" wrapText="1"/>
    </xf>
    <xf numFmtId="164" fontId="7" fillId="0" borderId="31" xfId="1" applyNumberFormat="1" applyFont="1" applyBorder="1" applyAlignment="1">
      <alignment horizontal="left" vertical="top" wrapText="1"/>
    </xf>
    <xf numFmtId="166" fontId="7" fillId="0" borderId="33" xfId="0" applyNumberFormat="1" applyFont="1" applyBorder="1" applyAlignment="1">
      <alignment horizontal="center" vertical="top" wrapText="1"/>
    </xf>
    <xf numFmtId="164" fontId="7" fillId="0" borderId="43" xfId="1" applyNumberFormat="1" applyFont="1" applyBorder="1" applyAlignment="1">
      <alignment horizontal="left" vertical="top" wrapText="1"/>
    </xf>
    <xf numFmtId="164" fontId="7" fillId="0" borderId="44" xfId="1" applyNumberFormat="1" applyFont="1" applyBorder="1" applyAlignment="1">
      <alignment horizontal="right" vertical="top" wrapText="1"/>
    </xf>
    <xf numFmtId="166" fontId="7" fillId="0" borderId="44" xfId="0" applyNumberFormat="1" applyFont="1" applyBorder="1" applyAlignment="1">
      <alignment horizontal="center" vertical="top" wrapText="1"/>
    </xf>
    <xf numFmtId="164" fontId="6" fillId="0" borderId="4" xfId="1" applyNumberFormat="1" applyFont="1" applyBorder="1" applyAlignment="1">
      <alignment horizontal="justify" vertical="top" wrapText="1"/>
    </xf>
    <xf numFmtId="164" fontId="6" fillId="0" borderId="9" xfId="1" applyNumberFormat="1" applyFont="1" applyBorder="1" applyAlignment="1">
      <alignment horizontal="justify" vertical="top" wrapText="1"/>
    </xf>
    <xf numFmtId="164" fontId="6" fillId="0" borderId="45" xfId="1" applyNumberFormat="1" applyFont="1" applyBorder="1" applyAlignment="1">
      <alignment horizontal="justify" vertical="top" wrapText="1"/>
    </xf>
    <xf numFmtId="164" fontId="6" fillId="0" borderId="7" xfId="1" applyNumberFormat="1" applyFont="1" applyBorder="1" applyAlignment="1">
      <alignment horizontal="justify" vertical="top" wrapText="1"/>
    </xf>
    <xf numFmtId="164" fontId="6" fillId="0" borderId="14" xfId="1" applyNumberFormat="1" applyFont="1" applyBorder="1" applyAlignment="1">
      <alignment horizontal="justify" vertical="top" wrapText="1"/>
    </xf>
    <xf numFmtId="164" fontId="6" fillId="0" borderId="15" xfId="1" applyNumberFormat="1" applyFont="1" applyBorder="1" applyAlignment="1">
      <alignment horizontal="justify" vertical="top" wrapText="1"/>
    </xf>
    <xf numFmtId="164" fontId="6" fillId="0" borderId="16" xfId="1" applyNumberFormat="1" applyFont="1" applyBorder="1" applyAlignment="1">
      <alignment horizontal="justify" vertical="top" wrapText="1"/>
    </xf>
    <xf numFmtId="0" fontId="14" fillId="0" borderId="0" xfId="0" applyFont="1"/>
    <xf numFmtId="0" fontId="7" fillId="0" borderId="0" xfId="0" applyFont="1" applyAlignment="1">
      <alignment wrapText="1"/>
    </xf>
    <xf numFmtId="164" fontId="7" fillId="0" borderId="46" xfId="1" applyNumberFormat="1" applyFont="1" applyBorder="1" applyAlignment="1">
      <alignment horizontal="left" vertical="top" wrapText="1"/>
    </xf>
    <xf numFmtId="164" fontId="7" fillId="0" borderId="47" xfId="1" applyNumberFormat="1" applyFont="1" applyBorder="1" applyAlignment="1">
      <alignment horizontal="right" vertical="top" wrapText="1"/>
    </xf>
    <xf numFmtId="164" fontId="7" fillId="0" borderId="47" xfId="1" applyNumberFormat="1" applyFont="1" applyBorder="1" applyAlignment="1">
      <alignment horizontal="left" vertical="top" wrapText="1"/>
    </xf>
    <xf numFmtId="0" fontId="8" fillId="0" borderId="6" xfId="0" applyFont="1" applyBorder="1"/>
    <xf numFmtId="0" fontId="8" fillId="0" borderId="5" xfId="0" applyFont="1" applyBorder="1"/>
    <xf numFmtId="164" fontId="7" fillId="0" borderId="30" xfId="1" applyNumberFormat="1" applyFont="1" applyBorder="1" applyAlignment="1">
      <alignment horizontal="left" vertical="top" wrapText="1"/>
    </xf>
    <xf numFmtId="0" fontId="15" fillId="0" borderId="6" xfId="0" applyFont="1" applyBorder="1" applyAlignment="1">
      <alignment horizontal="justify" vertical="top" wrapText="1"/>
    </xf>
    <xf numFmtId="0" fontId="15" fillId="0" borderId="5" xfId="0" applyFont="1" applyBorder="1" applyAlignment="1">
      <alignment horizontal="justify" vertical="top" wrapText="1"/>
    </xf>
    <xf numFmtId="0" fontId="17" fillId="0" borderId="0" xfId="0" applyFont="1" applyAlignment="1">
      <alignment horizontal="justify" vertical="top" wrapText="1"/>
    </xf>
    <xf numFmtId="0" fontId="17" fillId="0" borderId="0" xfId="0" applyFont="1" applyAlignment="1">
      <alignment horizontal="right" vertical="top" wrapText="1"/>
    </xf>
    <xf numFmtId="164" fontId="17" fillId="0" borderId="0" xfId="1" applyNumberFormat="1" applyFont="1" applyAlignment="1">
      <alignment horizontal="justify" vertical="top" wrapText="1"/>
    </xf>
    <xf numFmtId="164" fontId="17" fillId="0" borderId="0" xfId="1" applyNumberFormat="1" applyFont="1" applyAlignment="1">
      <alignment horizontal="right" vertical="top" wrapText="1"/>
    </xf>
    <xf numFmtId="0" fontId="16" fillId="0" borderId="0" xfId="0" applyFont="1" applyAlignment="1">
      <alignment horizontal="justify" vertical="top" wrapText="1"/>
    </xf>
    <xf numFmtId="164" fontId="17" fillId="0" borderId="12" xfId="1" applyNumberFormat="1" applyFont="1" applyBorder="1" applyAlignment="1">
      <alignment horizontal="right" vertical="top" wrapText="1"/>
    </xf>
    <xf numFmtId="164" fontId="17" fillId="0" borderId="12" xfId="1" applyNumberFormat="1" applyFont="1" applyBorder="1" applyAlignment="1">
      <alignment horizontal="justify" vertical="top" wrapText="1"/>
    </xf>
    <xf numFmtId="164" fontId="17" fillId="0" borderId="13" xfId="1" applyNumberFormat="1" applyFont="1" applyBorder="1" applyAlignment="1">
      <alignment horizontal="right" vertical="top" wrapText="1"/>
    </xf>
    <xf numFmtId="164" fontId="8" fillId="0" borderId="22" xfId="1" applyNumberFormat="1" applyFont="1" applyBorder="1" applyAlignment="1">
      <alignment horizontal="right" vertical="top" wrapText="1"/>
    </xf>
    <xf numFmtId="164" fontId="8" fillId="0" borderId="17" xfId="1" applyNumberFormat="1" applyFont="1" applyBorder="1" applyAlignment="1">
      <alignment horizontal="right" vertical="top" wrapText="1"/>
    </xf>
    <xf numFmtId="164" fontId="8" fillId="0" borderId="2" xfId="1" applyNumberFormat="1" applyFont="1" applyBorder="1" applyAlignment="1">
      <alignment horizontal="right" vertical="top" wrapText="1"/>
    </xf>
    <xf numFmtId="164" fontId="11" fillId="0" borderId="32" xfId="1" applyNumberFormat="1" applyFont="1" applyBorder="1" applyAlignment="1">
      <alignment horizontal="right" vertical="top" wrapText="1"/>
    </xf>
    <xf numFmtId="164" fontId="11" fillId="0" borderId="33" xfId="1" applyNumberFormat="1" applyFont="1" applyBorder="1" applyAlignment="1">
      <alignment horizontal="right" vertical="top" wrapText="1"/>
    </xf>
    <xf numFmtId="164" fontId="11" fillId="0" borderId="31" xfId="1" applyNumberFormat="1" applyFont="1" applyBorder="1" applyAlignment="1">
      <alignment horizontal="right" vertical="top" wrapText="1"/>
    </xf>
    <xf numFmtId="164" fontId="11" fillId="0" borderId="34" xfId="1" applyNumberFormat="1" applyFont="1" applyBorder="1" applyAlignment="1">
      <alignment horizontal="right" vertical="top" wrapText="1"/>
    </xf>
    <xf numFmtId="43" fontId="7" fillId="0" borderId="0" xfId="1" applyFont="1"/>
    <xf numFmtId="0" fontId="10" fillId="6" borderId="51" xfId="0" applyFont="1" applyFill="1" applyBorder="1" applyAlignment="1">
      <alignment vertical="top" wrapText="1"/>
    </xf>
    <xf numFmtId="0" fontId="10" fillId="6" borderId="52" xfId="0" applyFont="1" applyFill="1" applyBorder="1" applyAlignment="1">
      <alignment vertical="top" wrapText="1"/>
    </xf>
    <xf numFmtId="0" fontId="10" fillId="6" borderId="53" xfId="0" applyFont="1" applyFill="1" applyBorder="1" applyAlignment="1">
      <alignment vertical="top" wrapText="1"/>
    </xf>
    <xf numFmtId="0" fontId="10" fillId="6" borderId="54" xfId="0" applyFont="1" applyFill="1" applyBorder="1" applyAlignment="1">
      <alignment vertical="top" wrapText="1"/>
    </xf>
    <xf numFmtId="0" fontId="12" fillId="6" borderId="0" xfId="0" applyFont="1" applyFill="1" applyAlignment="1">
      <alignment horizontal="center" vertical="top" wrapText="1"/>
    </xf>
    <xf numFmtId="0" fontId="7" fillId="6" borderId="55" xfId="0" applyFont="1" applyFill="1" applyBorder="1"/>
    <xf numFmtId="0" fontId="10" fillId="6" borderId="23" xfId="0" applyFont="1" applyFill="1" applyBorder="1" applyAlignment="1">
      <alignment vertical="top" wrapText="1"/>
    </xf>
    <xf numFmtId="0" fontId="10" fillId="6" borderId="24" xfId="0" applyFont="1" applyFill="1" applyBorder="1" applyAlignment="1">
      <alignment vertical="top" wrapText="1"/>
    </xf>
    <xf numFmtId="0" fontId="7" fillId="6" borderId="25" xfId="0" applyFont="1" applyFill="1" applyBorder="1"/>
    <xf numFmtId="0" fontId="13" fillId="6" borderId="43" xfId="0" applyFont="1" applyFill="1" applyBorder="1" applyAlignment="1">
      <alignment vertical="top" wrapText="1"/>
    </xf>
    <xf numFmtId="0" fontId="13" fillId="6" borderId="44" xfId="0" applyFont="1" applyFill="1" applyBorder="1" applyAlignment="1">
      <alignment vertical="top" wrapText="1"/>
    </xf>
    <xf numFmtId="0" fontId="13" fillId="6" borderId="56" xfId="0" applyFont="1" applyFill="1" applyBorder="1" applyAlignment="1">
      <alignment vertical="top" wrapText="1"/>
    </xf>
    <xf numFmtId="0" fontId="13" fillId="6" borderId="57" xfId="0" applyFont="1" applyFill="1" applyBorder="1" applyAlignment="1">
      <alignment vertical="top" wrapText="1"/>
    </xf>
    <xf numFmtId="164" fontId="13" fillId="6" borderId="43" xfId="1" applyNumberFormat="1" applyFont="1" applyFill="1" applyBorder="1" applyAlignment="1">
      <alignment vertical="top" wrapText="1"/>
    </xf>
    <xf numFmtId="164" fontId="13" fillId="6" borderId="44" xfId="1" applyNumberFormat="1" applyFont="1" applyFill="1" applyBorder="1" applyAlignment="1">
      <alignment vertical="top" wrapText="1"/>
    </xf>
    <xf numFmtId="164" fontId="13" fillId="6" borderId="56" xfId="1" applyNumberFormat="1" applyFont="1" applyFill="1" applyBorder="1" applyAlignment="1">
      <alignment vertical="top" wrapText="1"/>
    </xf>
    <xf numFmtId="164" fontId="13" fillId="6" borderId="57" xfId="1" applyNumberFormat="1" applyFont="1" applyFill="1" applyBorder="1" applyAlignment="1">
      <alignment vertical="top" wrapText="1"/>
    </xf>
    <xf numFmtId="0" fontId="10" fillId="6" borderId="36" xfId="0" applyFont="1" applyFill="1" applyBorder="1" applyAlignment="1">
      <alignment vertical="top" wrapText="1"/>
    </xf>
    <xf numFmtId="0" fontId="13" fillId="6" borderId="37" xfId="0" applyFont="1" applyFill="1" applyBorder="1" applyAlignment="1">
      <alignment vertical="top" wrapText="1"/>
    </xf>
    <xf numFmtId="0" fontId="13" fillId="6" borderId="17" xfId="0" applyFont="1" applyFill="1" applyBorder="1" applyAlignment="1">
      <alignment vertical="top" wrapText="1"/>
    </xf>
    <xf numFmtId="164" fontId="20" fillId="6" borderId="36" xfId="0" applyNumberFormat="1" applyFont="1" applyFill="1" applyBorder="1" applyAlignment="1">
      <alignment horizontal="center" vertical="top" wrapText="1"/>
    </xf>
    <xf numFmtId="164" fontId="20" fillId="6" borderId="37" xfId="0" applyNumberFormat="1" applyFont="1" applyFill="1" applyBorder="1" applyAlignment="1">
      <alignment horizontal="center" vertical="top" wrapText="1"/>
    </xf>
    <xf numFmtId="164" fontId="10" fillId="6" borderId="14" xfId="0" applyNumberFormat="1" applyFont="1" applyFill="1" applyBorder="1" applyAlignment="1">
      <alignment horizontal="center" vertical="top" wrapText="1"/>
    </xf>
    <xf numFmtId="166" fontId="8" fillId="0" borderId="17" xfId="1" applyNumberFormat="1" applyFont="1" applyBorder="1" applyAlignment="1">
      <alignment horizontal="right" vertical="top" wrapText="1"/>
    </xf>
    <xf numFmtId="166" fontId="8" fillId="0" borderId="22" xfId="1" applyNumberFormat="1" applyFont="1" applyBorder="1" applyAlignment="1">
      <alignment horizontal="right" vertical="top" wrapText="1"/>
    </xf>
    <xf numFmtId="166" fontId="13" fillId="6" borderId="56" xfId="0" applyNumberFormat="1" applyFont="1" applyFill="1" applyBorder="1" applyAlignment="1">
      <alignment vertical="top" wrapText="1"/>
    </xf>
    <xf numFmtId="166" fontId="13" fillId="6" borderId="56" xfId="1" applyNumberFormat="1" applyFont="1" applyFill="1" applyBorder="1" applyAlignment="1">
      <alignment vertical="top" wrapText="1"/>
    </xf>
    <xf numFmtId="0" fontId="7" fillId="7" borderId="0" xfId="0" applyFont="1" applyFill="1"/>
    <xf numFmtId="164" fontId="7" fillId="7" borderId="0" xfId="0" applyNumberFormat="1" applyFont="1" applyFill="1"/>
    <xf numFmtId="164" fontId="13" fillId="6" borderId="58" xfId="1" applyNumberFormat="1" applyFont="1" applyFill="1" applyBorder="1" applyAlignment="1">
      <alignment vertical="top" wrapText="1"/>
    </xf>
    <xf numFmtId="164" fontId="20" fillId="6" borderId="17" xfId="0" applyNumberFormat="1" applyFont="1" applyFill="1" applyBorder="1" applyAlignment="1">
      <alignment horizontal="center" vertical="top" wrapText="1"/>
    </xf>
    <xf numFmtId="164" fontId="19" fillId="5" borderId="17" xfId="0" applyNumberFormat="1" applyFont="1" applyFill="1" applyBorder="1" applyAlignment="1">
      <alignment horizontal="center" vertical="top" wrapText="1"/>
    </xf>
    <xf numFmtId="164" fontId="19" fillId="5" borderId="17" xfId="1" applyNumberFormat="1" applyFont="1" applyFill="1" applyBorder="1" applyAlignment="1">
      <alignment horizontal="right" vertical="top" wrapText="1"/>
    </xf>
    <xf numFmtId="0" fontId="7" fillId="0" borderId="20" xfId="0" applyFont="1" applyBorder="1"/>
    <xf numFmtId="164" fontId="19" fillId="5" borderId="20" xfId="1" applyNumberFormat="1" applyFont="1" applyFill="1" applyBorder="1" applyAlignment="1">
      <alignment horizontal="right" vertical="top" wrapText="1"/>
    </xf>
    <xf numFmtId="164" fontId="7" fillId="0" borderId="27" xfId="1" applyNumberFormat="1" applyFont="1" applyBorder="1" applyAlignment="1">
      <alignment horizontal="right" vertical="top" wrapText="1"/>
    </xf>
    <xf numFmtId="164" fontId="7" fillId="0" borderId="51" xfId="1" applyNumberFormat="1" applyFont="1" applyBorder="1" applyAlignment="1">
      <alignment horizontal="left" vertical="top" wrapText="1"/>
    </xf>
    <xf numFmtId="164" fontId="7" fillId="0" borderId="52" xfId="1" applyNumberFormat="1" applyFont="1" applyBorder="1" applyAlignment="1">
      <alignment horizontal="right" vertical="top" wrapText="1"/>
    </xf>
    <xf numFmtId="166" fontId="7" fillId="0" borderId="56" xfId="0" applyNumberFormat="1" applyFont="1" applyBorder="1" applyAlignment="1">
      <alignment horizontal="center" vertical="top" wrapText="1"/>
    </xf>
    <xf numFmtId="164" fontId="7" fillId="0" borderId="24" xfId="1" applyNumberFormat="1" applyFont="1" applyBorder="1" applyAlignment="1">
      <alignment horizontal="right" vertical="top" wrapText="1"/>
    </xf>
    <xf numFmtId="0" fontId="20" fillId="0" borderId="20" xfId="0" applyFont="1" applyBorder="1" applyAlignment="1">
      <alignment horizontal="left" vertical="top" wrapText="1"/>
    </xf>
    <xf numFmtId="0" fontId="20" fillId="0" borderId="47" xfId="0" applyFont="1" applyBorder="1" applyAlignment="1">
      <alignment horizontal="left" vertical="top" wrapText="1"/>
    </xf>
    <xf numFmtId="0" fontId="20" fillId="0" borderId="51" xfId="0" applyFont="1" applyBorder="1" applyAlignment="1">
      <alignment horizontal="left" vertical="top" wrapText="1"/>
    </xf>
    <xf numFmtId="0" fontId="20" fillId="0" borderId="19" xfId="0" applyFont="1" applyBorder="1" applyAlignment="1">
      <alignment horizontal="left" vertical="top" wrapText="1"/>
    </xf>
    <xf numFmtId="0" fontId="10" fillId="0" borderId="36" xfId="0" applyFont="1" applyBorder="1" applyAlignment="1">
      <alignment horizontal="center" wrapText="1"/>
    </xf>
    <xf numFmtId="0" fontId="10" fillId="0" borderId="37" xfId="0" applyFont="1" applyBorder="1" applyAlignment="1">
      <alignment horizontal="center" wrapText="1"/>
    </xf>
    <xf numFmtId="164" fontId="13" fillId="0" borderId="19" xfId="1" applyNumberFormat="1" applyFont="1" applyFill="1" applyBorder="1" applyAlignment="1">
      <alignment horizontal="left" vertical="top" wrapText="1"/>
    </xf>
    <xf numFmtId="0" fontId="13" fillId="0" borderId="20" xfId="0" applyFont="1" applyBorder="1" applyAlignment="1">
      <alignment horizontal="center" vertical="top" wrapText="1"/>
    </xf>
    <xf numFmtId="0" fontId="12" fillId="0" borderId="0" xfId="0" applyFont="1" applyAlignment="1">
      <alignment horizontal="left" vertical="top" wrapText="1"/>
    </xf>
    <xf numFmtId="164" fontId="7" fillId="0" borderId="21" xfId="1" applyNumberFormat="1" applyFont="1" applyBorder="1" applyAlignment="1">
      <alignment horizontal="center" vertical="top" wrapText="1"/>
    </xf>
    <xf numFmtId="166" fontId="7" fillId="0" borderId="21" xfId="0" applyNumberFormat="1" applyFont="1" applyBorder="1" applyAlignment="1">
      <alignment horizontal="center" vertical="top" wrapText="1"/>
    </xf>
    <xf numFmtId="166" fontId="7" fillId="0" borderId="34" xfId="0" applyNumberFormat="1" applyFont="1" applyBorder="1" applyAlignment="1">
      <alignment horizontal="center" vertical="top" wrapText="1"/>
    </xf>
    <xf numFmtId="0" fontId="11" fillId="0" borderId="20" xfId="0" applyFont="1" applyBorder="1" applyAlignment="1">
      <alignment horizontal="left" vertical="top" wrapText="1"/>
    </xf>
    <xf numFmtId="0" fontId="11" fillId="0" borderId="6" xfId="0" applyFont="1" applyBorder="1" applyAlignment="1">
      <alignment vertical="top" wrapText="1"/>
    </xf>
    <xf numFmtId="0" fontId="11" fillId="0" borderId="0" xfId="0" applyFont="1" applyAlignment="1">
      <alignment horizontal="right" vertical="top" wrapText="1"/>
    </xf>
    <xf numFmtId="0" fontId="11" fillId="0" borderId="62" xfId="0" applyFont="1" applyBorder="1" applyAlignment="1">
      <alignment horizontal="right" vertical="top" wrapText="1"/>
    </xf>
    <xf numFmtId="0" fontId="10" fillId="6" borderId="63" xfId="0" applyFont="1" applyFill="1" applyBorder="1" applyAlignment="1">
      <alignment vertical="top" wrapText="1"/>
    </xf>
    <xf numFmtId="0" fontId="11" fillId="6" borderId="64" xfId="0" applyFont="1" applyFill="1" applyBorder="1" applyAlignment="1">
      <alignment horizontal="right" vertical="top" wrapText="1"/>
    </xf>
    <xf numFmtId="0" fontId="11" fillId="6" borderId="65" xfId="0" applyFont="1" applyFill="1" applyBorder="1" applyAlignment="1">
      <alignment horizontal="right" vertical="top" wrapText="1"/>
    </xf>
    <xf numFmtId="0" fontId="7" fillId="6" borderId="66" xfId="0" applyFont="1" applyFill="1" applyBorder="1"/>
    <xf numFmtId="0" fontId="11" fillId="0" borderId="43" xfId="0" applyFont="1" applyBorder="1" applyAlignment="1">
      <alignment vertical="top" wrapText="1"/>
    </xf>
    <xf numFmtId="0" fontId="11" fillId="0" borderId="44" xfId="0" applyFont="1" applyBorder="1" applyAlignment="1">
      <alignment horizontal="right" vertical="top" wrapText="1"/>
    </xf>
    <xf numFmtId="0" fontId="7" fillId="6" borderId="52" xfId="0" applyFont="1" applyFill="1" applyBorder="1"/>
    <xf numFmtId="164" fontId="7" fillId="0" borderId="21" xfId="1" applyNumberFormat="1" applyFont="1" applyBorder="1" applyAlignment="1">
      <alignment horizontal="center"/>
    </xf>
    <xf numFmtId="164" fontId="7" fillId="0" borderId="22" xfId="1" applyNumberFormat="1" applyFont="1" applyBorder="1" applyAlignment="1">
      <alignment horizontal="center"/>
    </xf>
    <xf numFmtId="164" fontId="7" fillId="0" borderId="32" xfId="1" applyNumberFormat="1" applyFont="1" applyBorder="1" applyAlignment="1">
      <alignment horizontal="center"/>
    </xf>
    <xf numFmtId="164" fontId="7" fillId="6" borderId="67" xfId="1" applyNumberFormat="1" applyFont="1" applyFill="1" applyBorder="1" applyAlignment="1">
      <alignment horizontal="center"/>
    </xf>
    <xf numFmtId="164" fontId="7" fillId="6" borderId="68" xfId="1" applyNumberFormat="1" applyFont="1" applyFill="1" applyBorder="1" applyAlignment="1">
      <alignment horizontal="center"/>
    </xf>
    <xf numFmtId="164" fontId="7" fillId="6" borderId="44" xfId="1" applyNumberFormat="1" applyFont="1" applyFill="1" applyBorder="1" applyAlignment="1">
      <alignment horizontal="center"/>
    </xf>
    <xf numFmtId="164" fontId="7" fillId="0" borderId="20" xfId="1" applyNumberFormat="1" applyFont="1" applyBorder="1" applyAlignment="1">
      <alignment horizontal="center"/>
    </xf>
    <xf numFmtId="164" fontId="7" fillId="0" borderId="0" xfId="1" applyNumberFormat="1" applyFont="1"/>
    <xf numFmtId="164" fontId="8" fillId="6" borderId="24" xfId="1" applyNumberFormat="1" applyFont="1" applyFill="1" applyBorder="1"/>
    <xf numFmtId="164" fontId="8" fillId="6" borderId="26" xfId="1" applyNumberFormat="1" applyFont="1" applyFill="1" applyBorder="1"/>
    <xf numFmtId="164" fontId="11" fillId="0" borderId="19" xfId="1" applyNumberFormat="1" applyFont="1" applyBorder="1" applyAlignment="1">
      <alignment vertical="top" wrapText="1"/>
    </xf>
    <xf numFmtId="164" fontId="11" fillId="0" borderId="27" xfId="1" applyNumberFormat="1" applyFont="1" applyBorder="1" applyAlignment="1">
      <alignment vertical="top" wrapText="1"/>
    </xf>
    <xf numFmtId="164" fontId="10" fillId="0" borderId="36" xfId="1" applyNumberFormat="1" applyFont="1" applyBorder="1" applyAlignment="1">
      <alignment vertical="top" wrapText="1"/>
    </xf>
    <xf numFmtId="164" fontId="10" fillId="0" borderId="69" xfId="1" applyNumberFormat="1" applyFont="1" applyBorder="1" applyAlignment="1">
      <alignment vertical="top" wrapText="1"/>
    </xf>
    <xf numFmtId="164" fontId="10" fillId="0" borderId="37" xfId="1" applyNumberFormat="1" applyFont="1" applyBorder="1" applyAlignment="1">
      <alignment vertical="top" wrapText="1"/>
    </xf>
    <xf numFmtId="164" fontId="10" fillId="0" borderId="38" xfId="1" applyNumberFormat="1" applyFont="1" applyBorder="1" applyAlignment="1">
      <alignment vertical="top" wrapText="1"/>
    </xf>
    <xf numFmtId="164" fontId="10" fillId="0" borderId="17" xfId="1" applyNumberFormat="1" applyFont="1" applyBorder="1" applyAlignment="1">
      <alignment vertical="top" wrapText="1"/>
    </xf>
    <xf numFmtId="164" fontId="10" fillId="6" borderId="51" xfId="1" applyNumberFormat="1" applyFont="1" applyFill="1" applyBorder="1" applyAlignment="1">
      <alignment vertical="top" wrapText="1"/>
    </xf>
    <xf numFmtId="164" fontId="10" fillId="6" borderId="52" xfId="1" applyNumberFormat="1" applyFont="1" applyFill="1" applyBorder="1" applyAlignment="1">
      <alignment vertical="top" wrapText="1"/>
    </xf>
    <xf numFmtId="164" fontId="10" fillId="6" borderId="53" xfId="1" applyNumberFormat="1" applyFont="1" applyFill="1" applyBorder="1" applyAlignment="1">
      <alignment vertical="top" wrapText="1"/>
    </xf>
    <xf numFmtId="164" fontId="10" fillId="6" borderId="54" xfId="1" applyNumberFormat="1" applyFont="1" applyFill="1" applyBorder="1" applyAlignment="1">
      <alignment vertical="top" wrapText="1"/>
    </xf>
    <xf numFmtId="164" fontId="11" fillId="0" borderId="31" xfId="1" applyNumberFormat="1" applyFont="1" applyBorder="1" applyAlignment="1">
      <alignment vertical="top" wrapText="1"/>
    </xf>
    <xf numFmtId="164" fontId="11" fillId="0" borderId="60" xfId="1" applyNumberFormat="1" applyFont="1" applyBorder="1" applyAlignment="1">
      <alignment vertical="top" wrapText="1"/>
    </xf>
    <xf numFmtId="164" fontId="10" fillId="6" borderId="36" xfId="1" applyNumberFormat="1" applyFont="1" applyFill="1" applyBorder="1" applyAlignment="1">
      <alignment vertical="top" wrapText="1"/>
    </xf>
    <xf numFmtId="164" fontId="10" fillId="6" borderId="69" xfId="1" applyNumberFormat="1" applyFont="1" applyFill="1" applyBorder="1" applyAlignment="1">
      <alignment vertical="top" wrapText="1"/>
    </xf>
    <xf numFmtId="164" fontId="10" fillId="6" borderId="37" xfId="1" applyNumberFormat="1" applyFont="1" applyFill="1" applyBorder="1" applyAlignment="1">
      <alignment vertical="top" wrapText="1"/>
    </xf>
    <xf numFmtId="164" fontId="10" fillId="6" borderId="38" xfId="1" applyNumberFormat="1" applyFont="1" applyFill="1" applyBorder="1" applyAlignment="1">
      <alignment vertical="top" wrapText="1"/>
    </xf>
    <xf numFmtId="164" fontId="10" fillId="6" borderId="17" xfId="1" applyNumberFormat="1" applyFont="1" applyFill="1" applyBorder="1" applyAlignment="1">
      <alignment vertical="top" wrapText="1"/>
    </xf>
    <xf numFmtId="166" fontId="11" fillId="0" borderId="20" xfId="0" applyNumberFormat="1" applyFont="1" applyBorder="1" applyAlignment="1">
      <alignment horizontal="right" vertical="top" wrapText="1"/>
    </xf>
    <xf numFmtId="0" fontId="7" fillId="0" borderId="22" xfId="0" applyFont="1" applyBorder="1" applyAlignment="1">
      <alignment wrapText="1"/>
    </xf>
    <xf numFmtId="0" fontId="7" fillId="0" borderId="21" xfId="0" applyFont="1" applyBorder="1" applyAlignment="1">
      <alignment wrapText="1"/>
    </xf>
    <xf numFmtId="166" fontId="7" fillId="0" borderId="55" xfId="0" applyNumberFormat="1" applyFont="1" applyBorder="1" applyAlignment="1">
      <alignment horizontal="center" vertical="top" wrapText="1"/>
    </xf>
    <xf numFmtId="164" fontId="7" fillId="0" borderId="54" xfId="1" applyNumberFormat="1" applyFont="1" applyBorder="1" applyAlignment="1">
      <alignment horizontal="right" vertical="top" wrapText="1"/>
    </xf>
    <xf numFmtId="164" fontId="7" fillId="0" borderId="21" xfId="1" applyNumberFormat="1" applyFont="1" applyBorder="1" applyAlignment="1">
      <alignment horizontal="right" vertical="top" wrapText="1"/>
    </xf>
    <xf numFmtId="164" fontId="7" fillId="0" borderId="19" xfId="1" applyNumberFormat="1" applyFont="1" applyBorder="1" applyAlignment="1">
      <alignment horizontal="center" vertical="top" wrapText="1"/>
    </xf>
    <xf numFmtId="166" fontId="7" fillId="0" borderId="19" xfId="0" applyNumberFormat="1" applyFont="1" applyBorder="1" applyAlignment="1">
      <alignment horizontal="center" vertical="top" wrapText="1"/>
    </xf>
    <xf numFmtId="164" fontId="19" fillId="5" borderId="8" xfId="0" applyNumberFormat="1" applyFont="1" applyFill="1" applyBorder="1" applyAlignment="1">
      <alignment vertical="top" wrapText="1"/>
    </xf>
    <xf numFmtId="164" fontId="8" fillId="0" borderId="19" xfId="1" applyNumberFormat="1" applyFont="1" applyBorder="1" applyAlignment="1">
      <alignment horizontal="center" vertical="top" wrapText="1"/>
    </xf>
    <xf numFmtId="0" fontId="8" fillId="6" borderId="0" xfId="0" applyFont="1" applyFill="1"/>
    <xf numFmtId="0" fontId="10" fillId="0" borderId="38" xfId="0" applyFont="1" applyBorder="1" applyAlignment="1">
      <alignment horizontal="center" wrapText="1"/>
    </xf>
    <xf numFmtId="0" fontId="7" fillId="0" borderId="22" xfId="0" applyFont="1" applyBorder="1"/>
    <xf numFmtId="0" fontId="7" fillId="0" borderId="19" xfId="0" applyFont="1" applyBorder="1"/>
    <xf numFmtId="0" fontId="7" fillId="6" borderId="22" xfId="0" applyFont="1" applyFill="1" applyBorder="1"/>
    <xf numFmtId="0" fontId="7" fillId="0" borderId="44" xfId="0" applyFont="1" applyBorder="1" applyAlignment="1">
      <alignment wrapText="1"/>
    </xf>
    <xf numFmtId="0" fontId="7" fillId="5" borderId="12" xfId="0" applyFont="1" applyFill="1" applyBorder="1"/>
    <xf numFmtId="0" fontId="17" fillId="0" borderId="0" xfId="0" applyFont="1" applyAlignment="1">
      <alignment horizontal="right" indent="2"/>
    </xf>
    <xf numFmtId="164" fontId="18" fillId="2" borderId="0" xfId="0" applyNumberFormat="1" applyFont="1" applyFill="1"/>
    <xf numFmtId="0" fontId="19" fillId="6" borderId="73" xfId="0" applyFont="1" applyFill="1" applyBorder="1" applyAlignment="1">
      <alignment vertical="top" wrapText="1"/>
    </xf>
    <xf numFmtId="0" fontId="24" fillId="0" borderId="0" xfId="0" applyFont="1"/>
    <xf numFmtId="0" fontId="25" fillId="0" borderId="0" xfId="0" applyFont="1"/>
    <xf numFmtId="0" fontId="26" fillId="0" borderId="0" xfId="0" applyFont="1"/>
    <xf numFmtId="0" fontId="27" fillId="0" borderId="0" xfId="0" applyFont="1" applyAlignment="1">
      <alignment horizontal="justify" vertical="top" wrapText="1"/>
    </xf>
    <xf numFmtId="0" fontId="27" fillId="0" borderId="0" xfId="0" applyFont="1" applyAlignment="1">
      <alignment horizontal="center" vertical="top" wrapText="1"/>
    </xf>
    <xf numFmtId="0" fontId="27" fillId="0" borderId="0" xfId="0" applyFont="1" applyAlignment="1">
      <alignment horizontal="right" vertical="top" wrapText="1"/>
    </xf>
    <xf numFmtId="164" fontId="27" fillId="0" borderId="0" xfId="1" applyNumberFormat="1" applyFont="1" applyAlignment="1">
      <alignment horizontal="right" vertical="top" wrapText="1"/>
    </xf>
    <xf numFmtId="0" fontId="24" fillId="0" borderId="0" xfId="0" applyFont="1" applyAlignment="1">
      <alignment horizontal="justify" vertical="top" wrapText="1"/>
    </xf>
    <xf numFmtId="164" fontId="27" fillId="0" borderId="12" xfId="1" applyNumberFormat="1" applyFont="1" applyBorder="1" applyAlignment="1">
      <alignment horizontal="right" vertical="top" wrapText="1"/>
    </xf>
    <xf numFmtId="0" fontId="26" fillId="0" borderId="0" xfId="0" applyFont="1" applyAlignment="1">
      <alignment horizontal="center"/>
    </xf>
    <xf numFmtId="164" fontId="27" fillId="0" borderId="0" xfId="1" applyNumberFormat="1" applyFont="1" applyBorder="1" applyAlignment="1">
      <alignment horizontal="right" vertical="top" wrapText="1"/>
    </xf>
    <xf numFmtId="164" fontId="24" fillId="0" borderId="0" xfId="1" applyNumberFormat="1" applyFont="1" applyAlignment="1">
      <alignment horizontal="right" vertical="top" wrapText="1"/>
    </xf>
    <xf numFmtId="164" fontId="27" fillId="0" borderId="48" xfId="1" applyNumberFormat="1" applyFont="1" applyBorder="1" applyAlignment="1">
      <alignment horizontal="right" vertical="top" wrapText="1"/>
    </xf>
    <xf numFmtId="0" fontId="25" fillId="0" borderId="0" xfId="0" applyFont="1" applyAlignment="1">
      <alignment horizontal="center"/>
    </xf>
    <xf numFmtId="0" fontId="24" fillId="0" borderId="0" xfId="0" applyFont="1" applyAlignment="1">
      <alignment vertical="top" wrapText="1"/>
    </xf>
    <xf numFmtId="164" fontId="24" fillId="0" borderId="12" xfId="1" applyNumberFormat="1" applyFont="1" applyBorder="1" applyAlignment="1">
      <alignment horizontal="right" vertical="top" wrapText="1"/>
    </xf>
    <xf numFmtId="164" fontId="27" fillId="2" borderId="0" xfId="1" applyNumberFormat="1" applyFont="1" applyFill="1" applyAlignment="1">
      <alignment horizontal="right" vertical="top" wrapText="1"/>
    </xf>
    <xf numFmtId="0" fontId="24" fillId="0" borderId="0" xfId="0" applyFont="1" applyAlignment="1">
      <alignment horizontal="right" vertical="top" wrapText="1"/>
    </xf>
    <xf numFmtId="164" fontId="24" fillId="0" borderId="0" xfId="1" applyNumberFormat="1" applyFont="1" applyBorder="1" applyAlignment="1">
      <alignment horizontal="right" vertical="top" wrapText="1"/>
    </xf>
    <xf numFmtId="0" fontId="27" fillId="0" borderId="0" xfId="0" applyFont="1"/>
    <xf numFmtId="164" fontId="27" fillId="0" borderId="16" xfId="1" applyNumberFormat="1" applyFont="1" applyBorder="1" applyAlignment="1">
      <alignment horizontal="right" vertical="top" wrapText="1"/>
    </xf>
    <xf numFmtId="164" fontId="27" fillId="0" borderId="0" xfId="1" applyNumberFormat="1" applyFont="1" applyAlignment="1">
      <alignment horizontal="center" vertical="top" wrapText="1"/>
    </xf>
    <xf numFmtId="164" fontId="27" fillId="0" borderId="45" xfId="1" applyNumberFormat="1" applyFont="1" applyBorder="1" applyAlignment="1">
      <alignment horizontal="justify" vertical="top" wrapText="1"/>
    </xf>
    <xf numFmtId="164" fontId="27" fillId="0" borderId="50" xfId="1" applyNumberFormat="1" applyFont="1" applyBorder="1" applyAlignment="1">
      <alignment horizontal="justify" vertical="top" wrapText="1"/>
    </xf>
    <xf numFmtId="0" fontId="27" fillId="0" borderId="0" xfId="0" applyFont="1" applyAlignment="1">
      <alignment horizontal="center"/>
    </xf>
    <xf numFmtId="0" fontId="28" fillId="0" borderId="0" xfId="0" applyFont="1" applyAlignment="1">
      <alignment horizontal="justify" vertical="top" wrapText="1"/>
    </xf>
    <xf numFmtId="43" fontId="24" fillId="0" borderId="16" xfId="1" applyFont="1" applyBorder="1" applyAlignment="1">
      <alignment horizontal="right" vertical="top" wrapText="1"/>
    </xf>
    <xf numFmtId="0" fontId="24" fillId="0" borderId="12" xfId="0" applyFont="1" applyBorder="1" applyAlignment="1">
      <alignment horizontal="right" vertical="top" wrapText="1"/>
    </xf>
    <xf numFmtId="43" fontId="24" fillId="0" borderId="0" xfId="1" applyFont="1" applyBorder="1" applyAlignment="1">
      <alignment horizontal="right" vertical="top" wrapText="1"/>
    </xf>
    <xf numFmtId="164" fontId="24" fillId="0" borderId="0" xfId="0" applyNumberFormat="1" applyFont="1" applyAlignment="1">
      <alignment horizontal="right" vertical="top" wrapText="1"/>
    </xf>
    <xf numFmtId="164" fontId="24" fillId="0" borderId="13" xfId="0" applyNumberFormat="1" applyFont="1" applyBorder="1" applyAlignment="1">
      <alignment horizontal="right" vertical="top" wrapText="1"/>
    </xf>
    <xf numFmtId="0" fontId="26" fillId="0" borderId="12" xfId="0" applyFont="1" applyBorder="1"/>
    <xf numFmtId="164" fontId="26" fillId="0" borderId="0" xfId="0" applyNumberFormat="1" applyFont="1"/>
    <xf numFmtId="0" fontId="29" fillId="0" borderId="0" xfId="0" applyFont="1" applyAlignment="1">
      <alignment vertical="top" wrapText="1"/>
    </xf>
    <xf numFmtId="164" fontId="26" fillId="0" borderId="12" xfId="0" applyNumberFormat="1" applyFont="1" applyBorder="1"/>
    <xf numFmtId="0" fontId="27" fillId="0" borderId="0" xfId="0" applyFont="1" applyAlignment="1">
      <alignment horizontal="justify"/>
    </xf>
    <xf numFmtId="0" fontId="30" fillId="0" borderId="0" xfId="0" applyFont="1" applyAlignment="1">
      <alignment horizontal="justify" vertical="center"/>
    </xf>
    <xf numFmtId="0" fontId="20" fillId="0" borderId="24" xfId="0" applyFont="1" applyBorder="1" applyAlignment="1">
      <alignment horizontal="center" vertical="top" wrapText="1"/>
    </xf>
    <xf numFmtId="0" fontId="23" fillId="0" borderId="0" xfId="0" applyFont="1" applyAlignment="1">
      <alignment vertical="top" wrapText="1"/>
    </xf>
    <xf numFmtId="0" fontId="5" fillId="0" borderId="45" xfId="0" applyFont="1" applyBorder="1"/>
    <xf numFmtId="0" fontId="31" fillId="0" borderId="0" xfId="2"/>
    <xf numFmtId="0" fontId="32" fillId="0" borderId="0" xfId="2" applyFont="1"/>
    <xf numFmtId="164" fontId="32" fillId="0" borderId="64" xfId="3" applyNumberFormat="1" applyFont="1" applyBorder="1"/>
    <xf numFmtId="0" fontId="31" fillId="0" borderId="0" xfId="2" quotePrefix="1"/>
    <xf numFmtId="0" fontId="32" fillId="0" borderId="0" xfId="2" applyFont="1" applyAlignment="1">
      <alignment horizontal="left"/>
    </xf>
    <xf numFmtId="0" fontId="31" fillId="8" borderId="0" xfId="2" applyFill="1"/>
    <xf numFmtId="0" fontId="5" fillId="0" borderId="0" xfId="4" applyFont="1"/>
    <xf numFmtId="0" fontId="5" fillId="0" borderId="9" xfId="4" applyFont="1" applyBorder="1"/>
    <xf numFmtId="0" fontId="5" fillId="0" borderId="6" xfId="4" applyFont="1" applyBorder="1"/>
    <xf numFmtId="0" fontId="5" fillId="0" borderId="5" xfId="4" applyFont="1" applyBorder="1"/>
    <xf numFmtId="0" fontId="6" fillId="0" borderId="1" xfId="4" applyFont="1" applyBorder="1" applyAlignment="1">
      <alignment horizontal="center"/>
    </xf>
    <xf numFmtId="0" fontId="5" fillId="0" borderId="6" xfId="4" applyFont="1" applyBorder="1" applyAlignment="1">
      <alignment horizontal="center"/>
    </xf>
    <xf numFmtId="0" fontId="5" fillId="0" borderId="77" xfId="4" applyFont="1" applyBorder="1" applyAlignment="1">
      <alignment horizontal="center"/>
    </xf>
    <xf numFmtId="0" fontId="6" fillId="0" borderId="7" xfId="4" applyFont="1" applyBorder="1" applyAlignment="1">
      <alignment horizontal="center"/>
    </xf>
    <xf numFmtId="0" fontId="5" fillId="0" borderId="40" xfId="4" applyFont="1" applyBorder="1"/>
    <xf numFmtId="0" fontId="6" fillId="0" borderId="2" xfId="4" applyFont="1" applyBorder="1"/>
    <xf numFmtId="0" fontId="5" fillId="0" borderId="11" xfId="4" applyFont="1" applyBorder="1" applyAlignment="1">
      <alignment horizontal="right" vertical="top" wrapText="1"/>
    </xf>
    <xf numFmtId="0" fontId="5" fillId="0" borderId="75" xfId="4" applyFont="1" applyBorder="1" applyAlignment="1">
      <alignment horizontal="right" vertical="top" wrapText="1"/>
    </xf>
    <xf numFmtId="0" fontId="6" fillId="0" borderId="8" xfId="4" applyFont="1" applyBorder="1" applyAlignment="1">
      <alignment horizontal="right" vertical="top" wrapText="1"/>
    </xf>
    <xf numFmtId="0" fontId="6" fillId="0" borderId="1" xfId="4" applyFont="1" applyBorder="1" applyAlignment="1">
      <alignment horizontal="justify" vertical="top" wrapText="1"/>
    </xf>
    <xf numFmtId="0" fontId="6" fillId="0" borderId="6" xfId="4" applyFont="1" applyBorder="1" applyAlignment="1">
      <alignment horizontal="right" vertical="top" wrapText="1"/>
    </xf>
    <xf numFmtId="43" fontId="5" fillId="0" borderId="2" xfId="5" applyFont="1" applyBorder="1"/>
    <xf numFmtId="0" fontId="5" fillId="0" borderId="5" xfId="4" applyFont="1" applyBorder="1" applyAlignment="1">
      <alignment horizontal="justify" vertical="top" wrapText="1"/>
    </xf>
    <xf numFmtId="43" fontId="5" fillId="0" borderId="1" xfId="5" applyFont="1" applyBorder="1" applyAlignment="1">
      <alignment horizontal="right" vertical="top" wrapText="1"/>
    </xf>
    <xf numFmtId="0" fontId="6" fillId="0" borderId="40" xfId="4" applyFont="1" applyBorder="1" applyAlignment="1">
      <alignment horizontal="right" vertical="top" wrapText="1"/>
    </xf>
    <xf numFmtId="43" fontId="5" fillId="0" borderId="83" xfId="5" applyFont="1" applyBorder="1" applyAlignment="1">
      <alignment horizontal="right" vertical="top" wrapText="1"/>
    </xf>
    <xf numFmtId="43" fontId="6" fillId="0" borderId="63" xfId="3" applyFont="1" applyBorder="1" applyAlignment="1">
      <alignment horizontal="right" vertical="top" wrapText="1"/>
    </xf>
    <xf numFmtId="43" fontId="6" fillId="0" borderId="67" xfId="3" applyFont="1" applyBorder="1" applyAlignment="1">
      <alignment horizontal="right" vertical="top" wrapText="1"/>
    </xf>
    <xf numFmtId="43" fontId="6" fillId="0" borderId="68" xfId="5" applyFont="1" applyBorder="1"/>
    <xf numFmtId="43" fontId="5" fillId="0" borderId="68" xfId="5" applyFont="1" applyBorder="1"/>
    <xf numFmtId="0" fontId="5" fillId="0" borderId="0" xfId="4" applyFont="1" applyAlignment="1">
      <alignment horizontal="justify" vertical="top" wrapText="1"/>
    </xf>
    <xf numFmtId="0" fontId="6" fillId="0" borderId="2" xfId="4" applyFont="1" applyBorder="1" applyAlignment="1">
      <alignment horizontal="right" vertical="top" wrapText="1"/>
    </xf>
    <xf numFmtId="43" fontId="5" fillId="0" borderId="10" xfId="5" applyFont="1" applyBorder="1" applyAlignment="1">
      <alignment horizontal="right" vertical="top" wrapText="1"/>
    </xf>
    <xf numFmtId="0" fontId="6" fillId="0" borderId="11" xfId="4" applyFont="1" applyBorder="1" applyAlignment="1">
      <alignment horizontal="right" vertical="top" wrapText="1"/>
    </xf>
    <xf numFmtId="0" fontId="6" fillId="0" borderId="75" xfId="4" applyFont="1" applyBorder="1" applyAlignment="1">
      <alignment horizontal="right" vertical="top" wrapText="1"/>
    </xf>
    <xf numFmtId="43" fontId="5" fillId="0" borderId="8" xfId="5" applyFont="1" applyBorder="1"/>
    <xf numFmtId="0" fontId="6" fillId="0" borderId="11" xfId="4" applyFont="1" applyBorder="1" applyAlignment="1">
      <alignment horizontal="justify" vertical="top" wrapText="1"/>
    </xf>
    <xf numFmtId="0" fontId="6" fillId="0" borderId="12" xfId="2" applyFont="1" applyBorder="1"/>
    <xf numFmtId="165" fontId="6" fillId="0" borderId="10" xfId="5" applyNumberFormat="1" applyFont="1" applyBorder="1" applyAlignment="1">
      <alignment horizontal="right" vertical="top" wrapText="1"/>
    </xf>
    <xf numFmtId="43" fontId="6" fillId="0" borderId="11" xfId="5" applyFont="1" applyBorder="1" applyAlignment="1">
      <alignment horizontal="right" vertical="top" wrapText="1"/>
    </xf>
    <xf numFmtId="43" fontId="6" fillId="0" borderId="75" xfId="5" applyFont="1" applyBorder="1" applyAlignment="1">
      <alignment horizontal="right" vertical="top" wrapText="1"/>
    </xf>
    <xf numFmtId="43" fontId="6" fillId="0" borderId="8" xfId="5" applyFont="1" applyBorder="1" applyAlignment="1">
      <alignment horizontal="right" vertical="top" wrapText="1"/>
    </xf>
    <xf numFmtId="165" fontId="6" fillId="0" borderId="8" xfId="5" applyNumberFormat="1" applyFont="1" applyBorder="1" applyAlignment="1">
      <alignment horizontal="right" vertical="top" wrapText="1"/>
    </xf>
    <xf numFmtId="0" fontId="6" fillId="9" borderId="0" xfId="4" applyFont="1" applyFill="1" applyAlignment="1">
      <alignment horizontal="justify" vertical="top" wrapText="1"/>
    </xf>
    <xf numFmtId="0" fontId="6" fillId="9" borderId="0" xfId="2" applyFont="1" applyFill="1"/>
    <xf numFmtId="0" fontId="6" fillId="0" borderId="0" xfId="2" applyFont="1"/>
    <xf numFmtId="0" fontId="6" fillId="0" borderId="0" xfId="4" applyFont="1" applyAlignment="1">
      <alignment horizontal="justify" vertical="top" wrapText="1"/>
    </xf>
    <xf numFmtId="165" fontId="6" fillId="0" borderId="0" xfId="5" applyNumberFormat="1" applyFont="1" applyBorder="1" applyAlignment="1">
      <alignment horizontal="right" vertical="top" wrapText="1"/>
    </xf>
    <xf numFmtId="43" fontId="6" fillId="0" borderId="0" xfId="5" applyFont="1" applyBorder="1" applyAlignment="1">
      <alignment horizontal="right" vertical="top" wrapText="1"/>
    </xf>
    <xf numFmtId="0" fontId="6" fillId="0" borderId="0" xfId="4" applyFont="1" applyAlignment="1">
      <alignment horizontal="center"/>
    </xf>
    <xf numFmtId="0" fontId="5" fillId="0" borderId="0" xfId="4" applyFont="1" applyAlignment="1">
      <alignment horizontal="center"/>
    </xf>
    <xf numFmtId="0" fontId="6" fillId="0" borderId="0" xfId="4" applyFont="1" applyAlignment="1">
      <alignment horizontal="right" vertical="top" wrapText="1"/>
    </xf>
    <xf numFmtId="0" fontId="5" fillId="0" borderId="0" xfId="4" applyFont="1" applyAlignment="1">
      <alignment horizontal="right" vertical="top" wrapText="1"/>
    </xf>
    <xf numFmtId="0" fontId="5" fillId="0" borderId="0" xfId="4" applyFont="1" applyAlignment="1">
      <alignment vertical="top" wrapText="1"/>
    </xf>
    <xf numFmtId="0" fontId="18" fillId="0" borderId="0" xfId="4" applyFont="1" applyAlignment="1">
      <alignment vertical="top" wrapText="1"/>
    </xf>
    <xf numFmtId="0" fontId="23" fillId="0" borderId="0" xfId="4" applyFont="1" applyAlignment="1">
      <alignment vertical="top" wrapText="1"/>
    </xf>
    <xf numFmtId="0" fontId="6" fillId="0" borderId="0" xfId="4" applyFont="1" applyAlignment="1">
      <alignment vertical="top" wrapText="1"/>
    </xf>
    <xf numFmtId="0" fontId="6" fillId="0" borderId="18" xfId="4" applyFont="1" applyBorder="1" applyAlignment="1">
      <alignment horizontal="center"/>
    </xf>
    <xf numFmtId="0" fontId="6" fillId="0" borderId="6" xfId="4" applyFont="1" applyBorder="1" applyAlignment="1">
      <alignment horizontal="justify" vertical="top" wrapText="1"/>
    </xf>
    <xf numFmtId="0" fontId="6" fillId="0" borderId="5" xfId="4" applyFont="1" applyBorder="1" applyAlignment="1">
      <alignment horizontal="justify" vertical="top" wrapText="1"/>
    </xf>
    <xf numFmtId="0" fontId="6" fillId="0" borderId="0" xfId="0" applyFont="1"/>
    <xf numFmtId="0" fontId="32" fillId="0" borderId="45" xfId="2" applyFont="1" applyBorder="1"/>
    <xf numFmtId="0" fontId="36" fillId="0" borderId="0" xfId="0" applyFont="1"/>
    <xf numFmtId="0" fontId="37" fillId="0" borderId="0" xfId="0" applyFont="1"/>
    <xf numFmtId="0" fontId="10" fillId="0" borderId="21" xfId="0" applyFont="1" applyBorder="1" applyAlignment="1">
      <alignment horizontal="center" vertical="top" wrapText="1"/>
    </xf>
    <xf numFmtId="0" fontId="10" fillId="0" borderId="22" xfId="0" applyFont="1" applyBorder="1" applyAlignment="1">
      <alignment horizontal="center" vertical="top" wrapText="1"/>
    </xf>
    <xf numFmtId="0" fontId="22" fillId="0" borderId="6" xfId="0" applyFont="1" applyBorder="1" applyAlignment="1">
      <alignment horizontal="justify" vertical="top" wrapText="1"/>
    </xf>
    <xf numFmtId="164" fontId="31" fillId="0" borderId="0" xfId="3" applyNumberFormat="1" applyFont="1"/>
    <xf numFmtId="164" fontId="27" fillId="0" borderId="0" xfId="1" applyNumberFormat="1" applyFont="1" applyBorder="1" applyAlignment="1">
      <alignment horizontal="center" vertical="top" wrapText="1"/>
    </xf>
    <xf numFmtId="164" fontId="24" fillId="0" borderId="0" xfId="1" applyNumberFormat="1" applyFont="1" applyAlignment="1">
      <alignment horizontal="center" vertical="top" wrapText="1"/>
    </xf>
    <xf numFmtId="164" fontId="27" fillId="0" borderId="48" xfId="1" applyNumberFormat="1" applyFont="1" applyBorder="1" applyAlignment="1">
      <alignment horizontal="center" vertical="top" wrapText="1"/>
    </xf>
    <xf numFmtId="164" fontId="24" fillId="0" borderId="12" xfId="1" applyNumberFormat="1" applyFont="1" applyBorder="1" applyAlignment="1">
      <alignment horizontal="center" vertical="top" wrapText="1"/>
    </xf>
    <xf numFmtId="164" fontId="27" fillId="2" borderId="0" xfId="1" applyNumberFormat="1" applyFont="1" applyFill="1" applyAlignment="1">
      <alignment horizontal="center" vertical="top" wrapText="1"/>
    </xf>
    <xf numFmtId="164" fontId="26" fillId="0" borderId="0" xfId="1" applyNumberFormat="1" applyFont="1" applyAlignment="1">
      <alignment horizontal="center"/>
    </xf>
    <xf numFmtId="0" fontId="24" fillId="0" borderId="0" xfId="0" applyFont="1" applyAlignment="1">
      <alignment horizontal="center" vertical="top" wrapText="1"/>
    </xf>
    <xf numFmtId="164" fontId="24" fillId="0" borderId="49" xfId="1" applyNumberFormat="1" applyFont="1" applyBorder="1" applyAlignment="1">
      <alignment horizontal="center" vertical="top" wrapText="1"/>
    </xf>
    <xf numFmtId="164" fontId="24" fillId="0" borderId="0" xfId="1" applyNumberFormat="1" applyFont="1" applyBorder="1" applyAlignment="1">
      <alignment horizontal="center" vertical="top" wrapText="1"/>
    </xf>
    <xf numFmtId="0" fontId="18" fillId="0" borderId="0" xfId="0" applyFont="1"/>
    <xf numFmtId="164" fontId="27" fillId="0" borderId="12" xfId="1" applyNumberFormat="1" applyFont="1" applyFill="1" applyBorder="1" applyAlignment="1">
      <alignment horizontal="center" vertical="top" wrapText="1"/>
    </xf>
    <xf numFmtId="164" fontId="27" fillId="0" borderId="0" xfId="1" applyNumberFormat="1" applyFont="1" applyFill="1" applyBorder="1" applyAlignment="1">
      <alignment horizontal="center" vertical="top" wrapText="1"/>
    </xf>
    <xf numFmtId="164" fontId="27" fillId="0" borderId="0" xfId="1" applyNumberFormat="1" applyFont="1" applyFill="1" applyAlignment="1">
      <alignment horizontal="center" vertical="top" wrapText="1"/>
    </xf>
    <xf numFmtId="164" fontId="38" fillId="0" borderId="12" xfId="1" applyNumberFormat="1" applyFont="1" applyFill="1" applyBorder="1" applyAlignment="1">
      <alignment horizontal="center" vertical="top" wrapText="1"/>
    </xf>
    <xf numFmtId="0" fontId="7" fillId="6" borderId="54" xfId="0" applyFont="1" applyFill="1" applyBorder="1"/>
    <xf numFmtId="164" fontId="7" fillId="0" borderId="34" xfId="1" applyNumberFormat="1" applyFont="1" applyBorder="1" applyAlignment="1">
      <alignment horizontal="center"/>
    </xf>
    <xf numFmtId="164" fontId="7" fillId="6" borderId="66" xfId="1" applyNumberFormat="1" applyFont="1" applyFill="1" applyBorder="1" applyAlignment="1">
      <alignment horizontal="center"/>
    </xf>
    <xf numFmtId="164" fontId="7" fillId="6" borderId="55" xfId="1" applyNumberFormat="1" applyFont="1" applyFill="1" applyBorder="1" applyAlignment="1">
      <alignment horizontal="center"/>
    </xf>
    <xf numFmtId="164" fontId="8" fillId="6" borderId="25" xfId="1" applyNumberFormat="1" applyFont="1" applyFill="1" applyBorder="1"/>
    <xf numFmtId="164" fontId="7" fillId="6" borderId="22" xfId="1" applyNumberFormat="1" applyFont="1" applyFill="1" applyBorder="1" applyAlignment="1">
      <alignment horizontal="center"/>
    </xf>
    <xf numFmtId="43" fontId="7" fillId="6" borderId="68" xfId="1" applyFont="1" applyFill="1" applyBorder="1" applyAlignment="1">
      <alignment horizontal="center"/>
    </xf>
    <xf numFmtId="0" fontId="9" fillId="0" borderId="0" xfId="0" applyFont="1"/>
    <xf numFmtId="0" fontId="19" fillId="0" borderId="24" xfId="0" applyFont="1" applyBorder="1" applyAlignment="1">
      <alignment horizontal="center" vertical="top" wrapText="1"/>
    </xf>
    <xf numFmtId="164" fontId="9" fillId="0" borderId="20" xfId="1" applyNumberFormat="1" applyFont="1" applyBorder="1" applyAlignment="1">
      <alignment horizontal="right" vertical="top" wrapText="1"/>
    </xf>
    <xf numFmtId="164" fontId="19" fillId="0" borderId="37" xfId="1" applyNumberFormat="1" applyFont="1" applyBorder="1" applyAlignment="1">
      <alignment vertical="top" wrapText="1"/>
    </xf>
    <xf numFmtId="164" fontId="19" fillId="6" borderId="52" xfId="1" applyNumberFormat="1" applyFont="1" applyFill="1" applyBorder="1" applyAlignment="1">
      <alignment vertical="top" wrapText="1"/>
    </xf>
    <xf numFmtId="164" fontId="9" fillId="0" borderId="32" xfId="1" applyNumberFormat="1" applyFont="1" applyBorder="1" applyAlignment="1">
      <alignment horizontal="right" vertical="top" wrapText="1"/>
    </xf>
    <xf numFmtId="164" fontId="19" fillId="6" borderId="37" xfId="1" applyNumberFormat="1" applyFont="1" applyFill="1" applyBorder="1" applyAlignment="1">
      <alignment vertical="top" wrapText="1"/>
    </xf>
    <xf numFmtId="0" fontId="40" fillId="0" borderId="0" xfId="0" applyFont="1" applyAlignment="1">
      <alignment horizontal="left" vertical="top" wrapText="1"/>
    </xf>
    <xf numFmtId="0" fontId="13" fillId="0" borderId="0" xfId="0" applyFont="1"/>
    <xf numFmtId="0" fontId="20" fillId="6" borderId="73" xfId="0" applyFont="1" applyFill="1" applyBorder="1" applyAlignment="1">
      <alignment vertical="top" wrapText="1"/>
    </xf>
    <xf numFmtId="164" fontId="13" fillId="0" borderId="28" xfId="1" applyNumberFormat="1" applyFont="1" applyBorder="1" applyAlignment="1">
      <alignment horizontal="right" vertical="top" wrapText="1"/>
    </xf>
    <xf numFmtId="164" fontId="20" fillId="0" borderId="16" xfId="1" applyNumberFormat="1" applyFont="1" applyBorder="1" applyAlignment="1">
      <alignment vertical="top" wrapText="1"/>
    </xf>
    <xf numFmtId="164" fontId="20" fillId="6" borderId="73" xfId="1" applyNumberFormat="1" applyFont="1" applyFill="1" applyBorder="1" applyAlignment="1">
      <alignment vertical="top" wrapText="1"/>
    </xf>
    <xf numFmtId="164" fontId="13" fillId="0" borderId="82" xfId="1" applyNumberFormat="1" applyFont="1" applyBorder="1" applyAlignment="1">
      <alignment horizontal="right" vertical="top" wrapText="1"/>
    </xf>
    <xf numFmtId="164" fontId="20" fillId="6" borderId="16" xfId="1" applyNumberFormat="1" applyFont="1" applyFill="1" applyBorder="1" applyAlignment="1">
      <alignment vertical="top" wrapText="1"/>
    </xf>
    <xf numFmtId="0" fontId="41" fillId="0" borderId="0" xfId="0" applyFont="1" applyAlignment="1">
      <alignment horizontal="left" vertical="top" wrapText="1"/>
    </xf>
    <xf numFmtId="0" fontId="32" fillId="0" borderId="0" xfId="2" applyFont="1" applyAlignment="1">
      <alignment horizontal="center"/>
    </xf>
    <xf numFmtId="0" fontId="32" fillId="4" borderId="0" xfId="2" applyFont="1" applyFill="1"/>
    <xf numFmtId="164" fontId="32" fillId="4" borderId="14" xfId="2" applyNumberFormat="1" applyFont="1" applyFill="1" applyBorder="1"/>
    <xf numFmtId="0" fontId="9" fillId="6" borderId="57" xfId="0" applyFont="1" applyFill="1" applyBorder="1" applyAlignment="1">
      <alignment vertical="top" wrapText="1"/>
    </xf>
    <xf numFmtId="164" fontId="20" fillId="6" borderId="14" xfId="0" applyNumberFormat="1" applyFont="1" applyFill="1" applyBorder="1" applyAlignment="1">
      <alignment horizontal="center" vertical="top" wrapText="1"/>
    </xf>
    <xf numFmtId="0" fontId="8" fillId="0" borderId="0" xfId="0" applyFont="1" applyAlignment="1">
      <alignment wrapText="1"/>
    </xf>
    <xf numFmtId="0" fontId="10" fillId="0" borderId="44" xfId="0" applyFont="1" applyBorder="1" applyAlignment="1">
      <alignment horizontal="center" wrapText="1"/>
    </xf>
    <xf numFmtId="0" fontId="10" fillId="0" borderId="43" xfId="0" applyFont="1" applyBorder="1" applyAlignment="1">
      <alignment horizontal="center" wrapText="1"/>
    </xf>
    <xf numFmtId="0" fontId="10" fillId="0" borderId="26"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6" xfId="0" applyFont="1" applyBorder="1" applyAlignment="1">
      <alignment horizontal="right"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57" xfId="0" applyFont="1" applyBorder="1" applyAlignment="1">
      <alignment horizontal="center" vertical="center" wrapText="1"/>
    </xf>
    <xf numFmtId="0" fontId="19" fillId="0" borderId="1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42" xfId="0" applyFont="1" applyBorder="1" applyAlignment="1">
      <alignment horizontal="center" vertical="center" wrapText="1"/>
    </xf>
    <xf numFmtId="0" fontId="19" fillId="0" borderId="42" xfId="0" applyFont="1" applyBorder="1" applyAlignment="1">
      <alignment horizontal="center" vertical="center" wrapText="1"/>
    </xf>
    <xf numFmtId="0" fontId="6"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6" fillId="0" borderId="8" xfId="0" applyFont="1" applyBorder="1" applyAlignment="1">
      <alignment horizontal="center" vertical="top" wrapText="1"/>
    </xf>
    <xf numFmtId="0" fontId="6" fillId="0" borderId="2" xfId="0" applyFont="1" applyBorder="1" applyAlignment="1">
      <alignment horizontal="center"/>
    </xf>
    <xf numFmtId="0" fontId="10" fillId="0" borderId="25" xfId="0" applyFont="1" applyBorder="1" applyAlignment="1">
      <alignment horizontal="center" vertical="center" wrapText="1"/>
    </xf>
    <xf numFmtId="0" fontId="7" fillId="0" borderId="44" xfId="0" applyFont="1" applyBorder="1" applyAlignment="1">
      <alignment horizontal="center" wrapText="1"/>
    </xf>
    <xf numFmtId="164" fontId="9" fillId="0" borderId="44" xfId="1" applyNumberFormat="1" applyFont="1" applyBorder="1" applyAlignment="1">
      <alignment horizontal="right" vertical="top" wrapText="1"/>
    </xf>
    <xf numFmtId="0" fontId="10" fillId="0" borderId="19" xfId="0" applyFont="1" applyBorder="1" applyAlignment="1">
      <alignment horizontal="center" vertical="center" wrapText="1"/>
    </xf>
    <xf numFmtId="0" fontId="10" fillId="0" borderId="27" xfId="0" applyFont="1" applyBorder="1" applyAlignment="1">
      <alignment horizontal="center" vertical="top"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0" xfId="0" applyFont="1" applyBorder="1" applyAlignment="1">
      <alignment vertical="center" wrapText="1"/>
    </xf>
    <xf numFmtId="0" fontId="19" fillId="0" borderId="22"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8"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75" xfId="0" applyFont="1" applyBorder="1" applyAlignment="1">
      <alignment horizontal="center" vertical="center" wrapText="1"/>
    </xf>
    <xf numFmtId="166" fontId="9" fillId="0" borderId="20" xfId="0" applyNumberFormat="1" applyFont="1" applyBorder="1" applyAlignment="1">
      <alignment horizontal="right" vertical="top" wrapText="1"/>
    </xf>
    <xf numFmtId="0" fontId="9" fillId="0" borderId="20" xfId="0" applyFont="1" applyBorder="1" applyAlignment="1">
      <alignment horizontal="left" vertical="top" wrapText="1"/>
    </xf>
    <xf numFmtId="164" fontId="9" fillId="0" borderId="21" xfId="1" applyNumberFormat="1" applyFont="1" applyBorder="1" applyAlignment="1">
      <alignment horizontal="center"/>
    </xf>
    <xf numFmtId="0" fontId="27" fillId="0" borderId="0" xfId="0" applyFont="1" applyAlignment="1">
      <alignment vertical="top" wrapText="1"/>
    </xf>
    <xf numFmtId="0" fontId="24" fillId="0" borderId="0" xfId="0" applyFont="1" applyAlignment="1">
      <alignment vertical="center" wrapText="1"/>
    </xf>
    <xf numFmtId="0" fontId="17" fillId="0" borderId="0" xfId="0" applyFont="1" applyAlignment="1">
      <alignment horizontal="center" vertical="top" wrapText="1"/>
    </xf>
    <xf numFmtId="0" fontId="26" fillId="0" borderId="9" xfId="0" applyFont="1" applyBorder="1"/>
    <xf numFmtId="0" fontId="26" fillId="0" borderId="4" xfId="0" applyFont="1" applyBorder="1"/>
    <xf numFmtId="0" fontId="26" fillId="0" borderId="1" xfId="0" applyFont="1" applyBorder="1"/>
    <xf numFmtId="0" fontId="25" fillId="0" borderId="1" xfId="0" applyFont="1" applyBorder="1" applyAlignment="1">
      <alignment horizontal="justify" vertical="top" wrapText="1"/>
    </xf>
    <xf numFmtId="0" fontId="25" fillId="0" borderId="1" xfId="0" applyFont="1" applyBorder="1" applyAlignment="1">
      <alignment vertical="top" wrapText="1"/>
    </xf>
    <xf numFmtId="0" fontId="26" fillId="0" borderId="1" xfId="0" applyFont="1" applyBorder="1" applyAlignment="1">
      <alignment vertical="top" wrapText="1"/>
    </xf>
    <xf numFmtId="0" fontId="24" fillId="0" borderId="6" xfId="0" applyFont="1" applyBorder="1" applyAlignment="1">
      <alignment vertical="top" wrapText="1"/>
    </xf>
    <xf numFmtId="0" fontId="26" fillId="0" borderId="1" xfId="0" applyFont="1" applyBorder="1" applyAlignment="1">
      <alignment horizontal="justify" vertical="top" wrapText="1"/>
    </xf>
    <xf numFmtId="0" fontId="25" fillId="0" borderId="10" xfId="0" applyFont="1" applyBorder="1" applyAlignment="1">
      <alignment vertical="top" wrapText="1"/>
    </xf>
    <xf numFmtId="0" fontId="25" fillId="0" borderId="6" xfId="0" applyFont="1" applyBorder="1" applyAlignment="1">
      <alignment vertical="top" wrapText="1"/>
    </xf>
    <xf numFmtId="0" fontId="25" fillId="0" borderId="10" xfId="0" applyFont="1" applyBorder="1" applyAlignment="1">
      <alignment horizontal="justify" vertical="top" wrapText="1"/>
    </xf>
    <xf numFmtId="0" fontId="44" fillId="0" borderId="0" xfId="0" applyFont="1" applyAlignment="1">
      <alignment vertical="center" wrapText="1"/>
    </xf>
    <xf numFmtId="0" fontId="45" fillId="0" borderId="0" xfId="0" applyFont="1"/>
    <xf numFmtId="164" fontId="24" fillId="0" borderId="82" xfId="1" applyNumberFormat="1" applyFont="1" applyBorder="1" applyAlignment="1">
      <alignment horizontal="center" vertical="top" wrapText="1"/>
    </xf>
    <xf numFmtId="0" fontId="45" fillId="0" borderId="0" xfId="0" applyFont="1" applyAlignment="1">
      <alignment vertical="center" wrapText="1"/>
    </xf>
    <xf numFmtId="0" fontId="32" fillId="0" borderId="15" xfId="2" applyFont="1" applyBorder="1"/>
    <xf numFmtId="0" fontId="32" fillId="0" borderId="15" xfId="2" applyFont="1" applyBorder="1" applyAlignment="1">
      <alignment wrapText="1"/>
    </xf>
    <xf numFmtId="0" fontId="6" fillId="0" borderId="15" xfId="2" applyFont="1" applyBorder="1"/>
    <xf numFmtId="0" fontId="6" fillId="0" borderId="15" xfId="2" applyFont="1" applyBorder="1" applyAlignment="1">
      <alignment wrapText="1"/>
    </xf>
    <xf numFmtId="0" fontId="6" fillId="0" borderId="12" xfId="4" applyFont="1" applyBorder="1"/>
    <xf numFmtId="0" fontId="6" fillId="0" borderId="12" xfId="4" applyFont="1" applyBorder="1" applyAlignment="1">
      <alignment horizontal="center"/>
    </xf>
    <xf numFmtId="0" fontId="6" fillId="0" borderId="79" xfId="4" applyFont="1" applyBorder="1" applyAlignment="1">
      <alignment horizontal="center"/>
    </xf>
    <xf numFmtId="0" fontId="5" fillId="0" borderId="15" xfId="4" applyFont="1" applyBorder="1"/>
    <xf numFmtId="0" fontId="5" fillId="0" borderId="16" xfId="4" applyFont="1" applyBorder="1"/>
    <xf numFmtId="0" fontId="5" fillId="6" borderId="16" xfId="4" applyFont="1" applyFill="1" applyBorder="1"/>
    <xf numFmtId="0" fontId="5" fillId="0" borderId="18" xfId="4" applyFont="1" applyBorder="1"/>
    <xf numFmtId="0" fontId="31" fillId="0" borderId="0" xfId="2" applyAlignment="1">
      <alignment wrapText="1"/>
    </xf>
    <xf numFmtId="0" fontId="6" fillId="0" borderId="10" xfId="4" applyFont="1" applyBorder="1" applyAlignment="1">
      <alignment horizontal="center"/>
    </xf>
    <xf numFmtId="0" fontId="6" fillId="2" borderId="4" xfId="4" applyFont="1" applyFill="1" applyBorder="1" applyAlignment="1">
      <alignment horizontal="center"/>
    </xf>
    <xf numFmtId="164" fontId="10" fillId="6" borderId="36" xfId="1" applyNumberFormat="1" applyFont="1" applyFill="1" applyBorder="1" applyAlignment="1">
      <alignment vertical="top"/>
    </xf>
    <xf numFmtId="164" fontId="9" fillId="0" borderId="19" xfId="1" applyNumberFormat="1" applyFont="1" applyBorder="1" applyAlignment="1">
      <alignment vertical="top" wrapText="1"/>
    </xf>
    <xf numFmtId="164" fontId="9" fillId="0" borderId="27" xfId="1" applyNumberFormat="1" applyFont="1" applyBorder="1" applyAlignment="1">
      <alignment vertical="top" wrapText="1"/>
    </xf>
    <xf numFmtId="164" fontId="9" fillId="0" borderId="21" xfId="1" applyNumberFormat="1" applyFont="1" applyBorder="1" applyAlignment="1">
      <alignment horizontal="right" vertical="top" wrapText="1"/>
    </xf>
    <xf numFmtId="164" fontId="9" fillId="0" borderId="19" xfId="1" applyNumberFormat="1" applyFont="1" applyBorder="1" applyAlignment="1">
      <alignment horizontal="right" vertical="top" wrapText="1"/>
    </xf>
    <xf numFmtId="164" fontId="9" fillId="0" borderId="22" xfId="1" applyNumberFormat="1" applyFont="1" applyBorder="1" applyAlignment="1">
      <alignment horizontal="right" vertical="top" wrapText="1"/>
    </xf>
    <xf numFmtId="164" fontId="9" fillId="0" borderId="28" xfId="1" applyNumberFormat="1" applyFont="1" applyBorder="1" applyAlignment="1">
      <alignment horizontal="right" vertical="top" wrapText="1"/>
    </xf>
    <xf numFmtId="0" fontId="47" fillId="0" borderId="0" xfId="0" applyFont="1" applyAlignment="1">
      <alignment horizontal="center"/>
    </xf>
    <xf numFmtId="164" fontId="23" fillId="0" borderId="0" xfId="1" applyNumberFormat="1" applyFont="1" applyBorder="1" applyAlignment="1">
      <alignment horizontal="center" vertical="top" wrapText="1"/>
    </xf>
    <xf numFmtId="0" fontId="38" fillId="0" borderId="0" xfId="0" applyFont="1" applyAlignment="1">
      <alignment vertical="top" wrapText="1"/>
    </xf>
    <xf numFmtId="0" fontId="38" fillId="0" borderId="0" xfId="0" applyFont="1" applyAlignment="1">
      <alignment horizontal="center" vertical="top" wrapText="1"/>
    </xf>
    <xf numFmtId="164" fontId="23" fillId="0" borderId="0" xfId="1" applyNumberFormat="1" applyFont="1" applyAlignment="1">
      <alignment horizontal="center" vertical="top" wrapText="1"/>
    </xf>
    <xf numFmtId="43" fontId="6" fillId="0" borderId="0" xfId="1" applyFont="1" applyBorder="1" applyAlignment="1">
      <alignment horizontal="right" vertical="top" wrapText="1"/>
    </xf>
    <xf numFmtId="164" fontId="5" fillId="0" borderId="0" xfId="1" applyNumberFormat="1" applyFont="1"/>
    <xf numFmtId="164" fontId="6" fillId="0" borderId="4" xfId="1" applyNumberFormat="1" applyFont="1" applyBorder="1" applyAlignment="1">
      <alignment horizontal="center"/>
    </xf>
    <xf numFmtId="164" fontId="6" fillId="0" borderId="1" xfId="1" applyNumberFormat="1" applyFont="1" applyBorder="1" applyAlignment="1">
      <alignment horizontal="center"/>
    </xf>
    <xf numFmtId="164" fontId="6" fillId="0" borderId="1" xfId="1" applyNumberFormat="1" applyFont="1" applyBorder="1"/>
    <xf numFmtId="164" fontId="6" fillId="0" borderId="10" xfId="1" applyNumberFormat="1" applyFont="1" applyBorder="1" applyAlignment="1">
      <alignment horizontal="right" vertical="top" wrapText="1"/>
    </xf>
    <xf numFmtId="164" fontId="5" fillId="0" borderId="1" xfId="1" applyNumberFormat="1" applyFont="1" applyBorder="1" applyAlignment="1">
      <alignment horizontal="right" vertical="top" wrapText="1"/>
    </xf>
    <xf numFmtId="164" fontId="5" fillId="0" borderId="83" xfId="1" applyNumberFormat="1" applyFont="1" applyBorder="1" applyAlignment="1">
      <alignment horizontal="right" vertical="top" wrapText="1"/>
    </xf>
    <xf numFmtId="164" fontId="5" fillId="0" borderId="10" xfId="1" applyNumberFormat="1" applyFont="1" applyBorder="1" applyAlignment="1">
      <alignment horizontal="right" vertical="top" wrapText="1"/>
    </xf>
    <xf numFmtId="164" fontId="6" fillId="9" borderId="0" xfId="1" applyNumberFormat="1" applyFont="1" applyFill="1" applyBorder="1"/>
    <xf numFmtId="164" fontId="6" fillId="0" borderId="0" xfId="1" applyNumberFormat="1" applyFont="1" applyBorder="1" applyAlignment="1">
      <alignment horizontal="right" vertical="top" wrapText="1"/>
    </xf>
    <xf numFmtId="164" fontId="5" fillId="0" borderId="15" xfId="1" applyNumberFormat="1" applyFont="1" applyBorder="1"/>
    <xf numFmtId="164" fontId="6" fillId="0" borderId="11" xfId="1" applyNumberFormat="1" applyFont="1" applyBorder="1" applyAlignment="1">
      <alignment horizontal="center"/>
    </xf>
    <xf numFmtId="164" fontId="6" fillId="0" borderId="0" xfId="1" applyNumberFormat="1" applyFont="1" applyBorder="1" applyAlignment="1">
      <alignment horizontal="center"/>
    </xf>
    <xf numFmtId="164" fontId="5" fillId="0" borderId="0" xfId="1" applyNumberFormat="1" applyFont="1" applyBorder="1"/>
    <xf numFmtId="43" fontId="5" fillId="6" borderId="16" xfId="4" applyNumberFormat="1" applyFont="1" applyFill="1" applyBorder="1"/>
    <xf numFmtId="165" fontId="6" fillId="0" borderId="1" xfId="1" applyNumberFormat="1" applyFont="1" applyBorder="1" applyAlignment="1">
      <alignment horizontal="right" vertical="top" wrapText="1"/>
    </xf>
    <xf numFmtId="43" fontId="6" fillId="0" borderId="6" xfId="1" applyFont="1" applyBorder="1" applyAlignment="1">
      <alignment horizontal="right" vertical="top" wrapText="1"/>
    </xf>
    <xf numFmtId="165" fontId="6" fillId="0" borderId="14" xfId="1" applyNumberFormat="1" applyFont="1" applyBorder="1" applyAlignment="1">
      <alignment horizontal="right" vertical="top" wrapText="1"/>
    </xf>
    <xf numFmtId="43" fontId="6" fillId="0" borderId="15" xfId="1" applyFont="1" applyBorder="1" applyAlignment="1">
      <alignment horizontal="right" vertical="top" wrapText="1"/>
    </xf>
    <xf numFmtId="43" fontId="6" fillId="0" borderId="16" xfId="1" applyFont="1" applyBorder="1" applyAlignment="1">
      <alignment horizontal="right" vertical="top" wrapText="1"/>
    </xf>
    <xf numFmtId="165" fontId="6" fillId="0" borderId="84" xfId="1" applyNumberFormat="1" applyFont="1" applyBorder="1" applyAlignment="1">
      <alignment horizontal="right" vertical="top" wrapText="1"/>
    </xf>
    <xf numFmtId="43" fontId="6" fillId="0" borderId="85" xfId="1" applyFont="1" applyBorder="1" applyAlignment="1">
      <alignment horizontal="right" vertical="top" wrapText="1"/>
    </xf>
    <xf numFmtId="43" fontId="6" fillId="0" borderId="48" xfId="1" applyFont="1" applyBorder="1" applyAlignment="1">
      <alignment horizontal="right" vertical="top" wrapText="1"/>
    </xf>
    <xf numFmtId="165" fontId="6" fillId="0" borderId="4" xfId="1" applyNumberFormat="1" applyFont="1" applyBorder="1" applyAlignment="1">
      <alignment horizontal="right" vertical="top" wrapText="1"/>
    </xf>
    <xf numFmtId="43" fontId="6" fillId="0" borderId="9" xfId="1" applyFont="1" applyBorder="1" applyAlignment="1">
      <alignment horizontal="right" vertical="top" wrapText="1"/>
    </xf>
    <xf numFmtId="43" fontId="6" fillId="0" borderId="45" xfId="1" applyFont="1" applyBorder="1" applyAlignment="1">
      <alignment horizontal="right" vertical="top" wrapText="1"/>
    </xf>
    <xf numFmtId="43" fontId="6" fillId="0" borderId="83" xfId="1" applyFont="1" applyBorder="1" applyAlignment="1">
      <alignment horizontal="right" vertical="top" wrapText="1"/>
    </xf>
    <xf numFmtId="43" fontId="6" fillId="0" borderId="63" xfId="1" applyFont="1" applyBorder="1" applyAlignment="1">
      <alignment horizontal="right" vertical="top" wrapText="1"/>
    </xf>
    <xf numFmtId="43" fontId="6" fillId="0" borderId="64" xfId="1" applyFont="1" applyBorder="1" applyAlignment="1">
      <alignment horizontal="right" vertical="top" wrapText="1"/>
    </xf>
    <xf numFmtId="43" fontId="6" fillId="0" borderId="1" xfId="1" applyFont="1" applyBorder="1" applyAlignment="1">
      <alignment horizontal="right" vertical="top" wrapText="1"/>
    </xf>
    <xf numFmtId="0" fontId="26" fillId="0" borderId="5" xfId="0" applyFont="1" applyBorder="1" applyAlignment="1">
      <alignment horizontal="justify" vertical="top" wrapText="1"/>
    </xf>
    <xf numFmtId="0" fontId="26" fillId="0" borderId="5" xfId="0" applyFont="1" applyBorder="1" applyAlignment="1">
      <alignment vertical="top" wrapText="1"/>
    </xf>
    <xf numFmtId="164" fontId="5" fillId="5" borderId="1" xfId="1" applyNumberFormat="1" applyFont="1" applyFill="1" applyBorder="1" applyAlignment="1">
      <alignment horizontal="right" vertical="top" wrapText="1"/>
    </xf>
    <xf numFmtId="0" fontId="11" fillId="0" borderId="77" xfId="0" applyFont="1" applyBorder="1" applyAlignment="1">
      <alignment vertical="center" wrapText="1"/>
    </xf>
    <xf numFmtId="0" fontId="48" fillId="0" borderId="0" xfId="0" applyFont="1"/>
    <xf numFmtId="0" fontId="49" fillId="0" borderId="0" xfId="0" applyFont="1"/>
    <xf numFmtId="0" fontId="55" fillId="0" borderId="19" xfId="0" applyFont="1" applyBorder="1" applyAlignment="1">
      <alignment vertical="top" wrapText="1"/>
    </xf>
    <xf numFmtId="166" fontId="49" fillId="0" borderId="20" xfId="0" applyNumberFormat="1" applyFont="1" applyBorder="1" applyAlignment="1">
      <alignment horizontal="center" vertical="top" wrapText="1"/>
    </xf>
    <xf numFmtId="0" fontId="49" fillId="0" borderId="22" xfId="0" applyFont="1" applyBorder="1" applyAlignment="1">
      <alignment horizontal="center" vertical="top" wrapText="1"/>
    </xf>
    <xf numFmtId="164" fontId="49" fillId="0" borderId="19" xfId="1" applyNumberFormat="1" applyFont="1" applyBorder="1" applyAlignment="1">
      <alignment horizontal="right" vertical="top" wrapText="1"/>
    </xf>
    <xf numFmtId="164" fontId="49" fillId="0" borderId="20" xfId="1" applyNumberFormat="1" applyFont="1" applyBorder="1" applyAlignment="1">
      <alignment horizontal="right" vertical="top" wrapText="1"/>
    </xf>
    <xf numFmtId="164" fontId="48" fillId="0" borderId="21" xfId="1" applyNumberFormat="1" applyFont="1" applyBorder="1" applyAlignment="1">
      <alignment horizontal="right" vertical="top" wrapText="1"/>
    </xf>
    <xf numFmtId="164" fontId="48" fillId="0" borderId="20" xfId="1" applyNumberFormat="1" applyFont="1" applyBorder="1" applyAlignment="1">
      <alignment horizontal="right" vertical="top" wrapText="1"/>
    </xf>
    <xf numFmtId="164" fontId="48" fillId="0" borderId="22" xfId="1" applyNumberFormat="1" applyFont="1" applyBorder="1" applyAlignment="1">
      <alignment horizontal="right" vertical="top" wrapText="1"/>
    </xf>
    <xf numFmtId="164" fontId="49" fillId="0" borderId="27" xfId="1" applyNumberFormat="1" applyFont="1" applyBorder="1" applyAlignment="1">
      <alignment horizontal="right" vertical="top" wrapText="1"/>
    </xf>
    <xf numFmtId="166" fontId="48" fillId="0" borderId="21" xfId="1" applyNumberFormat="1" applyFont="1" applyFill="1" applyBorder="1" applyAlignment="1">
      <alignment horizontal="right" vertical="top" wrapText="1"/>
    </xf>
    <xf numFmtId="164" fontId="48" fillId="0" borderId="47" xfId="1" applyNumberFormat="1" applyFont="1" applyBorder="1" applyAlignment="1">
      <alignment horizontal="right" vertical="top" wrapText="1"/>
    </xf>
    <xf numFmtId="0" fontId="49" fillId="0" borderId="22" xfId="0" applyFont="1" applyBorder="1" applyAlignment="1">
      <alignment horizontal="right" vertical="top" wrapText="1"/>
    </xf>
    <xf numFmtId="0" fontId="49" fillId="0" borderId="30" xfId="0" applyFont="1" applyBorder="1" applyAlignment="1">
      <alignment horizontal="right" vertical="top" wrapText="1"/>
    </xf>
    <xf numFmtId="0" fontId="49" fillId="0" borderId="30" xfId="0" applyFont="1" applyBorder="1" applyAlignment="1">
      <alignment wrapText="1"/>
    </xf>
    <xf numFmtId="0" fontId="49" fillId="0" borderId="22" xfId="0" applyFont="1" applyBorder="1" applyAlignment="1">
      <alignment vertical="top" wrapText="1"/>
    </xf>
    <xf numFmtId="164" fontId="49" fillId="0" borderId="22" xfId="1" applyNumberFormat="1" applyFont="1" applyBorder="1" applyAlignment="1">
      <alignment horizontal="right" vertical="top" wrapText="1"/>
    </xf>
    <xf numFmtId="0" fontId="49" fillId="0" borderId="30" xfId="0" applyFont="1" applyBorder="1" applyAlignment="1">
      <alignment horizontal="center" wrapText="1"/>
    </xf>
    <xf numFmtId="166" fontId="49" fillId="0" borderId="21" xfId="1" applyNumberFormat="1" applyFont="1" applyFill="1" applyBorder="1" applyAlignment="1">
      <alignment horizontal="right" vertical="top" wrapText="1"/>
    </xf>
    <xf numFmtId="164" fontId="49" fillId="0" borderId="22" xfId="1" applyNumberFormat="1" applyFont="1" applyBorder="1" applyAlignment="1">
      <alignment vertical="top" wrapText="1"/>
    </xf>
    <xf numFmtId="166" fontId="49" fillId="0" borderId="21" xfId="1" applyNumberFormat="1" applyFont="1" applyFill="1" applyBorder="1" applyAlignment="1">
      <alignment vertical="top" wrapText="1"/>
    </xf>
    <xf numFmtId="0" fontId="55" fillId="0" borderId="31" xfId="0" applyFont="1" applyBorder="1" applyAlignment="1">
      <alignment vertical="top" wrapText="1"/>
    </xf>
    <xf numFmtId="166" fontId="49" fillId="0" borderId="32" xfId="0" applyNumberFormat="1" applyFont="1" applyBorder="1" applyAlignment="1">
      <alignment horizontal="center" vertical="top" wrapText="1"/>
    </xf>
    <xf numFmtId="0" fontId="49" fillId="0" borderId="33" xfId="0" applyFont="1" applyBorder="1" applyAlignment="1">
      <alignment vertical="top" wrapText="1"/>
    </xf>
    <xf numFmtId="164" fontId="49" fillId="0" borderId="31" xfId="1" applyNumberFormat="1" applyFont="1" applyBorder="1" applyAlignment="1">
      <alignment horizontal="right" vertical="top" wrapText="1"/>
    </xf>
    <xf numFmtId="164" fontId="49" fillId="0" borderId="32" xfId="1" applyNumberFormat="1" applyFont="1" applyBorder="1" applyAlignment="1">
      <alignment horizontal="right" vertical="top" wrapText="1"/>
    </xf>
    <xf numFmtId="164" fontId="48" fillId="0" borderId="34" xfId="1" applyNumberFormat="1" applyFont="1" applyBorder="1" applyAlignment="1">
      <alignment horizontal="right" vertical="top" wrapText="1"/>
    </xf>
    <xf numFmtId="164" fontId="48" fillId="0" borderId="32" xfId="1" applyNumberFormat="1" applyFont="1" applyBorder="1" applyAlignment="1">
      <alignment horizontal="right" vertical="top" wrapText="1"/>
    </xf>
    <xf numFmtId="164" fontId="49" fillId="0" borderId="33" xfId="1" applyNumberFormat="1" applyFont="1" applyBorder="1" applyAlignment="1">
      <alignment horizontal="right" vertical="top" wrapText="1"/>
    </xf>
    <xf numFmtId="164" fontId="49" fillId="0" borderId="60" xfId="1" applyNumberFormat="1" applyFont="1" applyBorder="1" applyAlignment="1">
      <alignment horizontal="right" vertical="top" wrapText="1"/>
    </xf>
    <xf numFmtId="166" fontId="49" fillId="0" borderId="34" xfId="1" applyNumberFormat="1" applyFont="1" applyFill="1" applyBorder="1" applyAlignment="1">
      <alignment horizontal="right" vertical="top" wrapText="1"/>
    </xf>
    <xf numFmtId="164" fontId="48" fillId="0" borderId="70" xfId="1" applyNumberFormat="1" applyFont="1" applyBorder="1" applyAlignment="1">
      <alignment horizontal="right" vertical="top" wrapText="1"/>
    </xf>
    <xf numFmtId="0" fontId="49" fillId="0" borderId="33" xfId="0" applyFont="1" applyBorder="1" applyAlignment="1">
      <alignment horizontal="right" vertical="top" wrapText="1"/>
    </xf>
    <xf numFmtId="0" fontId="49" fillId="0" borderId="35" xfId="0" applyFont="1" applyBorder="1" applyAlignment="1">
      <alignment horizontal="right" vertical="top" wrapText="1"/>
    </xf>
    <xf numFmtId="0" fontId="49" fillId="0" borderId="35" xfId="0" applyFont="1" applyBorder="1" applyAlignment="1">
      <alignment wrapText="1"/>
    </xf>
    <xf numFmtId="0" fontId="51" fillId="0" borderId="36" xfId="0" applyFont="1" applyBorder="1" applyAlignment="1">
      <alignment vertical="top" wrapText="1"/>
    </xf>
    <xf numFmtId="166" fontId="49" fillId="0" borderId="37" xfId="0" applyNumberFormat="1" applyFont="1" applyBorder="1" applyAlignment="1">
      <alignment horizontal="center" vertical="top" wrapText="1"/>
    </xf>
    <xf numFmtId="0" fontId="49" fillId="0" borderId="17" xfId="0" applyFont="1" applyBorder="1" applyAlignment="1">
      <alignment vertical="top" wrapText="1"/>
    </xf>
    <xf numFmtId="164" fontId="48" fillId="0" borderId="36" xfId="1" applyNumberFormat="1" applyFont="1" applyBorder="1" applyAlignment="1">
      <alignment horizontal="right" vertical="top" wrapText="1"/>
    </xf>
    <xf numFmtId="164" fontId="48" fillId="0" borderId="37" xfId="1" applyNumberFormat="1" applyFont="1" applyBorder="1" applyAlignment="1">
      <alignment horizontal="right" vertical="top" wrapText="1"/>
    </xf>
    <xf numFmtId="164" fontId="48" fillId="0" borderId="38" xfId="1" applyNumberFormat="1" applyFont="1" applyBorder="1" applyAlignment="1">
      <alignment horizontal="right" vertical="top" wrapText="1"/>
    </xf>
    <xf numFmtId="164" fontId="48" fillId="0" borderId="17" xfId="1" applyNumberFormat="1" applyFont="1" applyBorder="1" applyAlignment="1">
      <alignment horizontal="right" vertical="top" wrapText="1"/>
    </xf>
    <xf numFmtId="164" fontId="48" fillId="0" borderId="14" xfId="1" applyNumberFormat="1" applyFont="1" applyBorder="1" applyAlignment="1">
      <alignment horizontal="right" vertical="top" wrapText="1"/>
    </xf>
    <xf numFmtId="164" fontId="48" fillId="0" borderId="69" xfId="1" applyNumberFormat="1" applyFont="1" applyBorder="1" applyAlignment="1">
      <alignment horizontal="right" vertical="top" wrapText="1"/>
    </xf>
    <xf numFmtId="166" fontId="48" fillId="0" borderId="38" xfId="1" applyNumberFormat="1" applyFont="1" applyFill="1" applyBorder="1" applyAlignment="1">
      <alignment horizontal="right" vertical="top" wrapText="1"/>
    </xf>
    <xf numFmtId="164" fontId="48" fillId="0" borderId="15" xfId="1" applyNumberFormat="1" applyFont="1" applyBorder="1" applyAlignment="1">
      <alignment horizontal="right" vertical="top" wrapText="1"/>
    </xf>
    <xf numFmtId="0" fontId="48" fillId="0" borderId="17" xfId="0" applyFont="1" applyBorder="1" applyAlignment="1">
      <alignment horizontal="right" vertical="top" wrapText="1"/>
    </xf>
    <xf numFmtId="0" fontId="49" fillId="0" borderId="14" xfId="0" applyFont="1" applyBorder="1" applyAlignment="1">
      <alignment vertical="top" wrapText="1"/>
    </xf>
    <xf numFmtId="0" fontId="53" fillId="0" borderId="22" xfId="0" applyFont="1" applyBorder="1" applyAlignment="1">
      <alignment vertical="top" wrapText="1"/>
    </xf>
    <xf numFmtId="164" fontId="53" fillId="0" borderId="19" xfId="1" applyNumberFormat="1" applyFont="1" applyBorder="1" applyAlignment="1">
      <alignment vertical="top" wrapText="1"/>
    </xf>
    <xf numFmtId="164" fontId="53" fillId="0" borderId="20" xfId="1" applyNumberFormat="1" applyFont="1" applyBorder="1" applyAlignment="1">
      <alignment vertical="top" wrapText="1"/>
    </xf>
    <xf numFmtId="164" fontId="53" fillId="0" borderId="22" xfId="1" applyNumberFormat="1" applyFont="1" applyBorder="1" applyAlignment="1">
      <alignment vertical="top" wrapText="1"/>
    </xf>
    <xf numFmtId="164" fontId="53" fillId="0" borderId="27" xfId="1" applyNumberFormat="1" applyFont="1" applyBorder="1" applyAlignment="1">
      <alignment vertical="top" wrapText="1"/>
    </xf>
    <xf numFmtId="43" fontId="53" fillId="0" borderId="22" xfId="1" applyFont="1" applyBorder="1" applyAlignment="1">
      <alignment vertical="top" wrapText="1"/>
    </xf>
    <xf numFmtId="0" fontId="53" fillId="0" borderId="30" xfId="0" applyFont="1" applyBorder="1" applyAlignment="1">
      <alignment vertical="top" wrapText="1"/>
    </xf>
    <xf numFmtId="166" fontId="53" fillId="0" borderId="21" xfId="1" applyNumberFormat="1" applyFont="1" applyFill="1" applyBorder="1" applyAlignment="1">
      <alignment vertical="top" wrapText="1"/>
    </xf>
    <xf numFmtId="43" fontId="49" fillId="0" borderId="17" xfId="1" applyFont="1" applyBorder="1" applyAlignment="1">
      <alignment horizontal="right" vertical="top" wrapText="1"/>
    </xf>
    <xf numFmtId="0" fontId="51" fillId="6" borderId="36" xfId="0" applyFont="1" applyFill="1" applyBorder="1" applyAlignment="1">
      <alignment vertical="top" wrapText="1"/>
    </xf>
    <xf numFmtId="0" fontId="53" fillId="6" borderId="37" xfId="0" applyFont="1" applyFill="1" applyBorder="1" applyAlignment="1">
      <alignment vertical="top" wrapText="1"/>
    </xf>
    <xf numFmtId="0" fontId="53" fillId="6" borderId="17" xfId="0" applyFont="1" applyFill="1" applyBorder="1" applyAlignment="1">
      <alignment vertical="top" wrapText="1"/>
    </xf>
    <xf numFmtId="164" fontId="51" fillId="6" borderId="17" xfId="0" applyNumberFormat="1" applyFont="1" applyFill="1" applyBorder="1" applyAlignment="1">
      <alignment horizontal="center" vertical="top" wrapText="1"/>
    </xf>
    <xf numFmtId="164" fontId="52" fillId="5" borderId="14" xfId="0" applyNumberFormat="1" applyFont="1" applyFill="1" applyBorder="1" applyAlignment="1">
      <alignment horizontal="center" vertical="top" wrapText="1"/>
    </xf>
    <xf numFmtId="164" fontId="54" fillId="6" borderId="69" xfId="0" applyNumberFormat="1" applyFont="1" applyFill="1" applyBorder="1" applyAlignment="1">
      <alignment horizontal="center" vertical="top" wrapText="1"/>
    </xf>
    <xf numFmtId="164" fontId="54" fillId="6" borderId="37" xfId="0" applyNumberFormat="1" applyFont="1" applyFill="1" applyBorder="1" applyAlignment="1">
      <alignment horizontal="center" vertical="top" wrapText="1"/>
    </xf>
    <xf numFmtId="166" fontId="51" fillId="6" borderId="38" xfId="0" applyNumberFormat="1" applyFont="1" applyFill="1" applyBorder="1" applyAlignment="1">
      <alignment horizontal="center" vertical="top" wrapText="1"/>
    </xf>
    <xf numFmtId="164" fontId="51" fillId="6" borderId="14" xfId="0" applyNumberFormat="1" applyFont="1" applyFill="1" applyBorder="1" applyAlignment="1">
      <alignment horizontal="center" vertical="top" wrapText="1"/>
    </xf>
    <xf numFmtId="0" fontId="53" fillId="6" borderId="14" xfId="0" applyFont="1" applyFill="1" applyBorder="1" applyAlignment="1">
      <alignment horizontal="center" vertical="top" wrapText="1"/>
    </xf>
    <xf numFmtId="0" fontId="49" fillId="7" borderId="15" xfId="0" applyFont="1" applyFill="1" applyBorder="1"/>
    <xf numFmtId="0" fontId="49" fillId="7" borderId="16" xfId="0" applyFont="1" applyFill="1" applyBorder="1"/>
    <xf numFmtId="164" fontId="49" fillId="7" borderId="16" xfId="0" applyNumberFormat="1" applyFont="1" applyFill="1" applyBorder="1"/>
    <xf numFmtId="164" fontId="50" fillId="7" borderId="16" xfId="0" applyNumberFormat="1" applyFont="1" applyFill="1" applyBorder="1"/>
    <xf numFmtId="166" fontId="49" fillId="7" borderId="16" xfId="0" applyNumberFormat="1" applyFont="1" applyFill="1" applyBorder="1"/>
    <xf numFmtId="164" fontId="52" fillId="5" borderId="14" xfId="0" applyNumberFormat="1" applyFont="1" applyFill="1" applyBorder="1" applyAlignment="1">
      <alignment vertical="top" wrapText="1"/>
    </xf>
    <xf numFmtId="164" fontId="50" fillId="2" borderId="0" xfId="0" applyNumberFormat="1" applyFont="1" applyFill="1"/>
    <xf numFmtId="0" fontId="51" fillId="6" borderId="0" xfId="0" applyFont="1" applyFill="1" applyAlignment="1">
      <alignment horizontal="center" vertical="top" wrapText="1"/>
    </xf>
    <xf numFmtId="0" fontId="48" fillId="0" borderId="0" xfId="0" applyFont="1" applyAlignment="1">
      <alignment horizontal="left"/>
    </xf>
    <xf numFmtId="0" fontId="48" fillId="0" borderId="0" xfId="0" applyFont="1" applyAlignment="1">
      <alignment vertical="center"/>
    </xf>
    <xf numFmtId="0" fontId="49" fillId="0" borderId="0" xfId="0" applyFont="1" applyAlignment="1">
      <alignment vertical="center"/>
    </xf>
    <xf numFmtId="0" fontId="49" fillId="0" borderId="19" xfId="0" applyFont="1" applyBorder="1" applyAlignment="1">
      <alignment horizontal="center" vertical="center" wrapText="1"/>
    </xf>
    <xf numFmtId="164" fontId="48" fillId="0" borderId="19" xfId="1" applyNumberFormat="1" applyFont="1" applyBorder="1" applyAlignment="1">
      <alignment horizontal="right" vertical="top" wrapText="1"/>
    </xf>
    <xf numFmtId="166" fontId="49" fillId="0" borderId="52" xfId="0" applyNumberFormat="1" applyFont="1" applyBorder="1" applyAlignment="1">
      <alignment horizontal="center" vertical="top" wrapText="1"/>
    </xf>
    <xf numFmtId="164" fontId="48" fillId="0" borderId="52" xfId="1" applyNumberFormat="1" applyFont="1" applyBorder="1" applyAlignment="1">
      <alignment horizontal="right" vertical="top" wrapText="1"/>
    </xf>
    <xf numFmtId="164" fontId="48" fillId="0" borderId="43" xfId="1" applyNumberFormat="1" applyFont="1" applyBorder="1" applyAlignment="1">
      <alignment horizontal="right" vertical="top" wrapText="1"/>
    </xf>
    <xf numFmtId="164" fontId="48" fillId="0" borderId="44" xfId="1" applyNumberFormat="1" applyFont="1" applyBorder="1" applyAlignment="1">
      <alignment horizontal="right" vertical="top" wrapText="1"/>
    </xf>
    <xf numFmtId="164" fontId="48" fillId="0" borderId="56" xfId="1" applyNumberFormat="1" applyFont="1" applyBorder="1" applyAlignment="1">
      <alignment horizontal="right" vertical="top" wrapText="1"/>
    </xf>
    <xf numFmtId="164" fontId="48" fillId="0" borderId="31" xfId="1" applyNumberFormat="1" applyFont="1" applyBorder="1" applyAlignment="1">
      <alignment horizontal="right" vertical="top" wrapText="1"/>
    </xf>
    <xf numFmtId="164" fontId="48" fillId="0" borderId="33" xfId="1" applyNumberFormat="1" applyFont="1" applyBorder="1" applyAlignment="1">
      <alignment horizontal="right" vertical="top" wrapText="1"/>
    </xf>
    <xf numFmtId="0" fontId="6" fillId="0" borderId="5" xfId="0" applyFont="1" applyBorder="1" applyAlignment="1">
      <alignment horizontal="right" vertical="top" wrapText="1"/>
    </xf>
    <xf numFmtId="43" fontId="6" fillId="0" borderId="18" xfId="1" applyFont="1" applyBorder="1" applyAlignment="1">
      <alignment horizontal="right" vertical="top" wrapText="1"/>
    </xf>
    <xf numFmtId="0" fontId="6" fillId="0" borderId="79" xfId="0" applyFont="1" applyBorder="1" applyAlignment="1">
      <alignment horizontal="right" vertical="top" wrapText="1"/>
    </xf>
    <xf numFmtId="43" fontId="6" fillId="0" borderId="79" xfId="1" applyFont="1" applyBorder="1" applyAlignment="1">
      <alignment horizontal="right" vertical="top" wrapText="1"/>
    </xf>
    <xf numFmtId="43" fontId="6" fillId="0" borderId="89" xfId="1" applyFont="1" applyBorder="1" applyAlignment="1">
      <alignment horizontal="right" vertical="top" wrapText="1"/>
    </xf>
    <xf numFmtId="43" fontId="6" fillId="0" borderId="5" xfId="1" applyFont="1" applyBorder="1" applyAlignment="1">
      <alignment horizontal="right" vertical="top" wrapText="1"/>
    </xf>
    <xf numFmtId="43" fontId="6" fillId="0" borderId="3" xfId="1" applyFont="1" applyBorder="1" applyAlignment="1">
      <alignment horizontal="right" vertical="top" wrapText="1"/>
    </xf>
    <xf numFmtId="43" fontId="6" fillId="0" borderId="90" xfId="1" applyFont="1" applyBorder="1" applyAlignment="1">
      <alignment horizontal="right" vertical="top" wrapText="1"/>
    </xf>
    <xf numFmtId="0" fontId="5" fillId="0" borderId="79" xfId="0" applyFont="1" applyBorder="1" applyAlignment="1">
      <alignment horizontal="right" vertical="top" wrapText="1"/>
    </xf>
    <xf numFmtId="0" fontId="6" fillId="0" borderId="15" xfId="0" applyFont="1" applyBorder="1" applyAlignment="1">
      <alignment horizontal="justify" vertical="top" wrapText="1"/>
    </xf>
    <xf numFmtId="0" fontId="6" fillId="0" borderId="18" xfId="0" applyFont="1" applyBorder="1" applyAlignment="1">
      <alignment horizontal="justify" vertical="top" wrapText="1"/>
    </xf>
    <xf numFmtId="0" fontId="6"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0" borderId="18" xfId="0" applyFont="1" applyBorder="1" applyAlignment="1">
      <alignment horizontal="center" vertical="top" wrapText="1"/>
    </xf>
    <xf numFmtId="164" fontId="7" fillId="0" borderId="72" xfId="1" applyNumberFormat="1" applyFont="1" applyBorder="1" applyAlignment="1">
      <alignment horizontal="left" vertical="top" wrapText="1"/>
    </xf>
    <xf numFmtId="164" fontId="7" fillId="0" borderId="58" xfId="1" applyNumberFormat="1" applyFont="1" applyBorder="1" applyAlignment="1">
      <alignment horizontal="left" vertical="top" wrapText="1"/>
    </xf>
    <xf numFmtId="0" fontId="55" fillId="0" borderId="86" xfId="0" applyFont="1" applyBorder="1" applyAlignment="1">
      <alignment horizontal="center" vertical="center" wrapText="1"/>
    </xf>
    <xf numFmtId="0" fontId="55" fillId="0" borderId="55" xfId="0" applyFont="1" applyBorder="1" applyAlignment="1">
      <alignment horizontal="center" vertical="center" wrapText="1"/>
    </xf>
    <xf numFmtId="43" fontId="52" fillId="5" borderId="15" xfId="1" applyFont="1" applyFill="1" applyBorder="1" applyAlignment="1">
      <alignment horizontal="left" vertical="top" wrapText="1"/>
    </xf>
    <xf numFmtId="164" fontId="9" fillId="0" borderId="20" xfId="0" applyNumberFormat="1" applyFont="1" applyBorder="1"/>
    <xf numFmtId="164" fontId="49" fillId="8" borderId="19" xfId="1" applyNumberFormat="1" applyFont="1" applyFill="1" applyBorder="1" applyAlignment="1">
      <alignment horizontal="right" vertical="top" wrapText="1"/>
    </xf>
    <xf numFmtId="164" fontId="49" fillId="8" borderId="20" xfId="1" applyNumberFormat="1" applyFont="1" applyFill="1" applyBorder="1" applyAlignment="1">
      <alignment horizontal="right" vertical="top" wrapText="1"/>
    </xf>
    <xf numFmtId="164" fontId="48" fillId="8" borderId="21" xfId="1" applyNumberFormat="1" applyFont="1" applyFill="1" applyBorder="1" applyAlignment="1">
      <alignment horizontal="right" vertical="top" wrapText="1"/>
    </xf>
    <xf numFmtId="164" fontId="48" fillId="8" borderId="20" xfId="1" applyNumberFormat="1" applyFont="1" applyFill="1" applyBorder="1" applyAlignment="1">
      <alignment horizontal="right" vertical="top" wrapText="1"/>
    </xf>
    <xf numFmtId="164" fontId="48" fillId="8" borderId="47" xfId="1" applyNumberFormat="1" applyFont="1" applyFill="1" applyBorder="1" applyAlignment="1">
      <alignment horizontal="right" vertical="top" wrapText="1"/>
    </xf>
    <xf numFmtId="164" fontId="49" fillId="8" borderId="22" xfId="1" applyNumberFormat="1" applyFont="1" applyFill="1" applyBorder="1" applyAlignment="1">
      <alignment horizontal="right" vertical="top" wrapText="1"/>
    </xf>
    <xf numFmtId="164" fontId="49" fillId="8" borderId="22" xfId="1" applyNumberFormat="1" applyFont="1" applyFill="1" applyBorder="1" applyAlignment="1">
      <alignment vertical="top" wrapText="1"/>
    </xf>
    <xf numFmtId="164" fontId="49" fillId="8" borderId="31" xfId="1" applyNumberFormat="1" applyFont="1" applyFill="1" applyBorder="1" applyAlignment="1">
      <alignment horizontal="right" vertical="top" wrapText="1"/>
    </xf>
    <xf numFmtId="164" fontId="49" fillId="8" borderId="32" xfId="1" applyNumberFormat="1" applyFont="1" applyFill="1" applyBorder="1" applyAlignment="1">
      <alignment horizontal="right" vertical="top" wrapText="1"/>
    </xf>
    <xf numFmtId="164" fontId="48" fillId="8" borderId="34" xfId="1" applyNumberFormat="1" applyFont="1" applyFill="1" applyBorder="1" applyAlignment="1">
      <alignment horizontal="right" vertical="top" wrapText="1"/>
    </xf>
    <xf numFmtId="164" fontId="48" fillId="8" borderId="32" xfId="1" applyNumberFormat="1" applyFont="1" applyFill="1" applyBorder="1" applyAlignment="1">
      <alignment horizontal="right" vertical="top" wrapText="1"/>
    </xf>
    <xf numFmtId="164" fontId="49" fillId="8" borderId="33" xfId="1" applyNumberFormat="1" applyFont="1" applyFill="1" applyBorder="1" applyAlignment="1">
      <alignment horizontal="right" vertical="top" wrapText="1"/>
    </xf>
    <xf numFmtId="164" fontId="48" fillId="8" borderId="36" xfId="1" applyNumberFormat="1" applyFont="1" applyFill="1" applyBorder="1" applyAlignment="1">
      <alignment horizontal="right" vertical="top" wrapText="1"/>
    </xf>
    <xf numFmtId="164" fontId="48" fillId="8" borderId="37" xfId="1" applyNumberFormat="1" applyFont="1" applyFill="1" applyBorder="1" applyAlignment="1">
      <alignment horizontal="right" vertical="top" wrapText="1"/>
    </xf>
    <xf numFmtId="164" fontId="48" fillId="8" borderId="38" xfId="1" applyNumberFormat="1" applyFont="1" applyFill="1" applyBorder="1" applyAlignment="1">
      <alignment horizontal="right" vertical="top" wrapText="1"/>
    </xf>
    <xf numFmtId="164" fontId="48" fillId="8" borderId="17" xfId="1" applyNumberFormat="1" applyFont="1" applyFill="1" applyBorder="1" applyAlignment="1">
      <alignment horizontal="right" vertical="top" wrapText="1"/>
    </xf>
    <xf numFmtId="164" fontId="48" fillId="8" borderId="15" xfId="1" applyNumberFormat="1" applyFont="1" applyFill="1" applyBorder="1" applyAlignment="1">
      <alignment horizontal="right" vertical="top" wrapText="1"/>
    </xf>
    <xf numFmtId="166" fontId="49" fillId="0" borderId="21" xfId="0" applyNumberFormat="1" applyFont="1" applyBorder="1" applyAlignment="1">
      <alignment horizontal="center" vertical="top" wrapText="1"/>
    </xf>
    <xf numFmtId="166" fontId="49" fillId="0" borderId="34" xfId="0" applyNumberFormat="1" applyFont="1" applyBorder="1" applyAlignment="1">
      <alignment horizontal="center" vertical="top" wrapText="1"/>
    </xf>
    <xf numFmtId="0" fontId="6" fillId="0" borderId="0" xfId="0" applyFont="1" applyAlignment="1">
      <alignment wrapText="1"/>
    </xf>
    <xf numFmtId="0" fontId="5" fillId="0" borderId="0" xfId="0" applyFont="1" applyAlignment="1">
      <alignment wrapText="1"/>
    </xf>
    <xf numFmtId="0" fontId="0" fillId="0" borderId="0" xfId="0" applyAlignment="1">
      <alignment wrapText="1"/>
    </xf>
    <xf numFmtId="0" fontId="24" fillId="0" borderId="0" xfId="0" applyFont="1" applyAlignment="1">
      <alignment vertical="top"/>
    </xf>
    <xf numFmtId="0" fontId="27" fillId="0" borderId="0" xfId="0" applyFont="1" applyAlignment="1">
      <alignment horizontal="justify" vertical="top"/>
    </xf>
    <xf numFmtId="0" fontId="24" fillId="0" borderId="0" xfId="0" applyFont="1" applyAlignment="1">
      <alignment horizontal="justify" vertical="top"/>
    </xf>
    <xf numFmtId="0" fontId="23" fillId="0" borderId="0" xfId="0" applyFont="1" applyAlignment="1">
      <alignment horizontal="justify" vertical="top"/>
    </xf>
    <xf numFmtId="164" fontId="7" fillId="0" borderId="44" xfId="1" applyNumberFormat="1" applyFont="1" applyBorder="1" applyAlignment="1">
      <alignment horizontal="left" vertical="top" wrapText="1"/>
    </xf>
    <xf numFmtId="164" fontId="13" fillId="0" borderId="51" xfId="1" applyNumberFormat="1" applyFont="1" applyBorder="1" applyAlignment="1">
      <alignment horizontal="right" vertical="top" wrapText="1"/>
    </xf>
    <xf numFmtId="166" fontId="13" fillId="0" borderId="52" xfId="0" applyNumberFormat="1" applyFont="1" applyBorder="1" applyAlignment="1">
      <alignment horizontal="center" vertical="top" wrapText="1"/>
    </xf>
    <xf numFmtId="164" fontId="13" fillId="0" borderId="53" xfId="1" applyNumberFormat="1" applyFont="1" applyBorder="1" applyAlignment="1">
      <alignment horizontal="center" vertical="top" wrapText="1"/>
    </xf>
    <xf numFmtId="166" fontId="7" fillId="0" borderId="30" xfId="0" applyNumberFormat="1" applyFont="1" applyBorder="1" applyAlignment="1">
      <alignment horizontal="center" vertical="top" wrapText="1"/>
    </xf>
    <xf numFmtId="166" fontId="13" fillId="0" borderId="44" xfId="0" applyNumberFormat="1" applyFont="1" applyBorder="1" applyAlignment="1">
      <alignment horizontal="center" vertical="top" wrapText="1"/>
    </xf>
    <xf numFmtId="164" fontId="13" fillId="0" borderId="56" xfId="1" applyNumberFormat="1" applyFont="1" applyBorder="1" applyAlignment="1">
      <alignment horizontal="center" vertical="top" wrapText="1"/>
    </xf>
    <xf numFmtId="164" fontId="13" fillId="0" borderId="22" xfId="1" applyNumberFormat="1" applyFont="1" applyBorder="1" applyAlignment="1">
      <alignment horizontal="center" vertical="top" wrapText="1"/>
    </xf>
    <xf numFmtId="164" fontId="7" fillId="0" borderId="46" xfId="1" applyNumberFormat="1" applyFont="1" applyBorder="1" applyAlignment="1">
      <alignment horizontal="center" vertical="top" wrapText="1"/>
    </xf>
    <xf numFmtId="0" fontId="7" fillId="0" borderId="22" xfId="0" applyFont="1" applyBorder="1" applyAlignment="1">
      <alignment horizontal="center" wrapText="1"/>
    </xf>
    <xf numFmtId="166" fontId="13" fillId="0" borderId="0" xfId="0" applyNumberFormat="1" applyFont="1" applyAlignment="1">
      <alignment horizontal="center" vertical="top" wrapText="1"/>
    </xf>
    <xf numFmtId="0" fontId="13" fillId="0" borderId="22" xfId="0" applyFont="1" applyBorder="1"/>
    <xf numFmtId="164" fontId="7" fillId="0" borderId="20" xfId="1" applyNumberFormat="1" applyFont="1" applyBorder="1" applyAlignment="1">
      <alignment horizontal="left" vertical="top" wrapText="1"/>
    </xf>
    <xf numFmtId="166" fontId="13" fillId="0" borderId="22" xfId="0" applyNumberFormat="1" applyFont="1" applyBorder="1" applyAlignment="1">
      <alignment horizontal="center" vertical="top" wrapText="1"/>
    </xf>
    <xf numFmtId="164" fontId="13" fillId="0" borderId="19" xfId="1" applyNumberFormat="1" applyFont="1" applyBorder="1" applyAlignment="1">
      <alignment horizontal="right" vertical="top" wrapText="1"/>
    </xf>
    <xf numFmtId="166" fontId="13" fillId="0" borderId="20" xfId="0" applyNumberFormat="1" applyFont="1" applyBorder="1" applyAlignment="1">
      <alignment horizontal="center" vertical="top" wrapText="1"/>
    </xf>
    <xf numFmtId="164" fontId="7" fillId="0" borderId="47" xfId="1" applyNumberFormat="1" applyFont="1" applyBorder="1" applyAlignment="1">
      <alignment horizontal="center" vertical="top" wrapText="1"/>
    </xf>
    <xf numFmtId="166" fontId="7" fillId="0" borderId="47" xfId="0" applyNumberFormat="1" applyFont="1" applyBorder="1" applyAlignment="1">
      <alignment horizontal="center" vertical="top" wrapText="1"/>
    </xf>
    <xf numFmtId="164" fontId="13" fillId="0" borderId="20" xfId="1" applyNumberFormat="1" applyFont="1" applyBorder="1" applyAlignment="1">
      <alignment horizontal="right" vertical="top" wrapText="1"/>
    </xf>
    <xf numFmtId="164" fontId="13" fillId="0" borderId="20" xfId="1" applyNumberFormat="1" applyFont="1" applyBorder="1" applyAlignment="1">
      <alignment horizontal="left" vertical="top" wrapText="1"/>
    </xf>
    <xf numFmtId="164" fontId="8" fillId="0" borderId="47" xfId="1" applyNumberFormat="1" applyFont="1" applyBorder="1" applyAlignment="1">
      <alignment horizontal="center" vertical="top" wrapText="1"/>
    </xf>
    <xf numFmtId="164" fontId="8" fillId="0" borderId="32" xfId="1" applyNumberFormat="1" applyFont="1" applyBorder="1" applyAlignment="1">
      <alignment horizontal="right" vertical="top" wrapText="1"/>
    </xf>
    <xf numFmtId="166" fontId="13" fillId="0" borderId="33" xfId="0" applyNumberFormat="1" applyFont="1" applyBorder="1" applyAlignment="1">
      <alignment horizontal="center" vertical="top" wrapText="1"/>
    </xf>
    <xf numFmtId="166" fontId="13" fillId="0" borderId="24" xfId="0" applyNumberFormat="1" applyFont="1" applyBorder="1" applyAlignment="1">
      <alignment horizontal="center" vertical="top" wrapText="1"/>
    </xf>
    <xf numFmtId="164" fontId="13" fillId="0" borderId="26" xfId="1" applyNumberFormat="1" applyFont="1" applyBorder="1" applyAlignment="1">
      <alignment horizontal="center" vertical="top" wrapText="1"/>
    </xf>
    <xf numFmtId="164" fontId="8" fillId="0" borderId="61" xfId="1" applyNumberFormat="1" applyFont="1" applyBorder="1" applyAlignment="1">
      <alignment horizontal="center" vertical="top" wrapText="1"/>
    </xf>
    <xf numFmtId="0" fontId="7" fillId="0" borderId="26" xfId="0" applyFont="1" applyBorder="1" applyAlignment="1">
      <alignment wrapText="1"/>
    </xf>
    <xf numFmtId="166" fontId="7" fillId="0" borderId="58" xfId="0" applyNumberFormat="1" applyFont="1" applyBorder="1" applyAlignment="1">
      <alignment horizontal="center" vertical="top" wrapText="1"/>
    </xf>
    <xf numFmtId="164" fontId="8" fillId="0" borderId="72" xfId="1" applyNumberFormat="1" applyFont="1" applyBorder="1" applyAlignment="1">
      <alignment horizontal="center" vertical="top" wrapText="1"/>
    </xf>
    <xf numFmtId="0" fontId="7" fillId="0" borderId="53" xfId="0" applyFont="1" applyBorder="1" applyAlignment="1">
      <alignment wrapText="1"/>
    </xf>
    <xf numFmtId="0" fontId="7" fillId="0" borderId="56" xfId="0" applyFont="1" applyBorder="1" applyAlignment="1">
      <alignment horizontal="center" vertical="center" wrapText="1"/>
    </xf>
    <xf numFmtId="166" fontId="13" fillId="0" borderId="32" xfId="0" applyNumberFormat="1" applyFont="1" applyBorder="1" applyAlignment="1">
      <alignment horizontal="center" vertical="top" wrapText="1"/>
    </xf>
    <xf numFmtId="166" fontId="7" fillId="0" borderId="70" xfId="0" applyNumberFormat="1" applyFont="1" applyBorder="1" applyAlignment="1">
      <alignment horizontal="center" vertical="top" wrapText="1"/>
    </xf>
    <xf numFmtId="0" fontId="7" fillId="0" borderId="33" xfId="0" applyFont="1" applyBorder="1" applyAlignment="1">
      <alignment wrapText="1"/>
    </xf>
    <xf numFmtId="164" fontId="8" fillId="14" borderId="20" xfId="1" applyNumberFormat="1" applyFont="1" applyFill="1" applyBorder="1" applyAlignment="1">
      <alignment horizontal="right" vertical="top" wrapText="1"/>
    </xf>
    <xf numFmtId="164" fontId="8" fillId="14" borderId="21" xfId="1" applyNumberFormat="1" applyFont="1" applyFill="1" applyBorder="1" applyAlignment="1">
      <alignment horizontal="right" vertical="top" wrapText="1"/>
    </xf>
    <xf numFmtId="164" fontId="20" fillId="14" borderId="31" xfId="1" applyNumberFormat="1" applyFont="1" applyFill="1" applyBorder="1" applyAlignment="1">
      <alignment horizontal="right" vertical="top" wrapText="1"/>
    </xf>
    <xf numFmtId="164" fontId="20" fillId="14" borderId="32" xfId="1" applyNumberFormat="1" applyFont="1" applyFill="1" applyBorder="1" applyAlignment="1">
      <alignment horizontal="right" vertical="top" wrapText="1"/>
    </xf>
    <xf numFmtId="164" fontId="19" fillId="5" borderId="33" xfId="1" applyNumberFormat="1" applyFont="1" applyFill="1" applyBorder="1" applyAlignment="1">
      <alignment horizontal="right" vertical="top" wrapText="1"/>
    </xf>
    <xf numFmtId="164" fontId="20" fillId="14" borderId="30" xfId="1" applyNumberFormat="1" applyFont="1" applyFill="1" applyBorder="1" applyAlignment="1">
      <alignment horizontal="right" vertical="top" wrapText="1"/>
    </xf>
    <xf numFmtId="164" fontId="19" fillId="5" borderId="19" xfId="1" applyNumberFormat="1" applyFont="1" applyFill="1" applyBorder="1" applyAlignment="1">
      <alignment horizontal="right" vertical="top" wrapText="1"/>
    </xf>
    <xf numFmtId="166" fontId="7" fillId="14" borderId="22" xfId="0" applyNumberFormat="1" applyFont="1" applyFill="1" applyBorder="1" applyAlignment="1">
      <alignment horizontal="center" vertical="top" wrapText="1"/>
    </xf>
    <xf numFmtId="164" fontId="7" fillId="4" borderId="23" xfId="1" applyNumberFormat="1" applyFont="1" applyFill="1" applyBorder="1" applyAlignment="1">
      <alignment horizontal="left" vertical="top" wrapText="1"/>
    </xf>
    <xf numFmtId="164" fontId="7" fillId="4" borderId="24" xfId="1" applyNumberFormat="1" applyFont="1" applyFill="1" applyBorder="1" applyAlignment="1">
      <alignment horizontal="right" vertical="top" wrapText="1"/>
    </xf>
    <xf numFmtId="164" fontId="8" fillId="4" borderId="24" xfId="1" applyNumberFormat="1" applyFont="1" applyFill="1" applyBorder="1" applyAlignment="1">
      <alignment horizontal="right" vertical="top" wrapText="1"/>
    </xf>
    <xf numFmtId="166" fontId="7" fillId="4" borderId="25" xfId="0" applyNumberFormat="1" applyFont="1" applyFill="1" applyBorder="1" applyAlignment="1">
      <alignment horizontal="center" vertical="top" wrapText="1"/>
    </xf>
    <xf numFmtId="166" fontId="13" fillId="4" borderId="6" xfId="0" applyNumberFormat="1" applyFont="1" applyFill="1" applyBorder="1" applyAlignment="1">
      <alignment horizontal="center" vertical="top" wrapText="1"/>
    </xf>
    <xf numFmtId="166" fontId="13" fillId="4" borderId="0" xfId="0" applyNumberFormat="1" applyFont="1" applyFill="1" applyAlignment="1">
      <alignment horizontal="center" vertical="top" wrapText="1"/>
    </xf>
    <xf numFmtId="166" fontId="13" fillId="4" borderId="5" xfId="0" applyNumberFormat="1" applyFont="1" applyFill="1" applyBorder="1" applyAlignment="1">
      <alignment horizontal="center" vertical="top" wrapText="1"/>
    </xf>
    <xf numFmtId="0" fontId="13" fillId="4" borderId="0" xfId="0" applyFont="1" applyFill="1"/>
    <xf numFmtId="0" fontId="9" fillId="4" borderId="0" xfId="0" applyFont="1" applyFill="1" applyAlignment="1">
      <alignment horizontal="center"/>
    </xf>
    <xf numFmtId="164" fontId="43" fillId="13" borderId="0" xfId="0" applyNumberFormat="1" applyFont="1" applyFill="1"/>
    <xf numFmtId="0" fontId="13" fillId="5" borderId="16" xfId="0" applyFont="1" applyFill="1" applyBorder="1"/>
    <xf numFmtId="0" fontId="19" fillId="5" borderId="16" xfId="0" applyFont="1" applyFill="1" applyBorder="1" applyAlignment="1">
      <alignment horizontal="right"/>
    </xf>
    <xf numFmtId="164" fontId="19" fillId="5" borderId="18" xfId="0" applyNumberFormat="1" applyFont="1" applyFill="1" applyBorder="1" applyAlignment="1">
      <alignment vertical="top" wrapText="1"/>
    </xf>
    <xf numFmtId="164" fontId="20" fillId="4" borderId="79" xfId="0" applyNumberFormat="1" applyFont="1" applyFill="1" applyBorder="1" applyAlignment="1">
      <alignment vertical="top" wrapText="1"/>
    </xf>
    <xf numFmtId="166" fontId="7" fillId="4" borderId="11" xfId="0" applyNumberFormat="1" applyFont="1" applyFill="1" applyBorder="1" applyAlignment="1">
      <alignment horizontal="center" vertical="top" wrapText="1"/>
    </xf>
    <xf numFmtId="166" fontId="7" fillId="4" borderId="8" xfId="0" applyNumberFormat="1" applyFont="1" applyFill="1" applyBorder="1" applyAlignment="1">
      <alignment horizontal="center" vertical="top" wrapText="1"/>
    </xf>
    <xf numFmtId="0" fontId="20" fillId="4" borderId="36" xfId="0" applyFont="1" applyFill="1" applyBorder="1" applyAlignment="1">
      <alignment vertical="top" wrapText="1"/>
    </xf>
    <xf numFmtId="0" fontId="20" fillId="4" borderId="37" xfId="0" applyFont="1" applyFill="1" applyBorder="1" applyAlignment="1">
      <alignment vertical="top"/>
    </xf>
    <xf numFmtId="0" fontId="20" fillId="4" borderId="17" xfId="0" applyFont="1" applyFill="1" applyBorder="1" applyAlignment="1">
      <alignment vertical="top"/>
    </xf>
    <xf numFmtId="164" fontId="7" fillId="0" borderId="53" xfId="1" applyNumberFormat="1" applyFont="1" applyBorder="1" applyAlignment="1">
      <alignment horizontal="right" vertical="top" wrapText="1"/>
    </xf>
    <xf numFmtId="164" fontId="13" fillId="0" borderId="52" xfId="1" applyNumberFormat="1" applyFont="1" applyBorder="1" applyAlignment="1">
      <alignment horizontal="right" vertical="top" wrapText="1"/>
    </xf>
    <xf numFmtId="164" fontId="13" fillId="0" borderId="53" xfId="1" applyNumberFormat="1" applyFont="1" applyBorder="1" applyAlignment="1">
      <alignment horizontal="right" vertical="top" wrapText="1"/>
    </xf>
    <xf numFmtId="0" fontId="20" fillId="4" borderId="0" xfId="0" applyFont="1" applyFill="1"/>
    <xf numFmtId="164" fontId="13" fillId="4" borderId="0" xfId="1" applyNumberFormat="1" applyFont="1" applyFill="1"/>
    <xf numFmtId="164" fontId="7" fillId="0" borderId="22" xfId="1" applyNumberFormat="1" applyFont="1" applyBorder="1" applyAlignment="1">
      <alignment horizontal="right" vertical="top" wrapText="1"/>
    </xf>
    <xf numFmtId="164" fontId="13" fillId="0" borderId="22" xfId="1" applyNumberFormat="1" applyFont="1" applyBorder="1" applyAlignment="1">
      <alignment horizontal="right" vertical="top" wrapText="1"/>
    </xf>
    <xf numFmtId="164" fontId="58" fillId="4" borderId="0" xfId="1" applyNumberFormat="1" applyFont="1" applyFill="1"/>
    <xf numFmtId="164" fontId="20" fillId="4" borderId="0" xfId="0" applyNumberFormat="1" applyFont="1" applyFill="1"/>
    <xf numFmtId="164" fontId="19" fillId="5" borderId="26" xfId="1" applyNumberFormat="1" applyFont="1" applyFill="1" applyBorder="1" applyAlignment="1">
      <alignment horizontal="right" vertical="top" wrapText="1"/>
    </xf>
    <xf numFmtId="164" fontId="20" fillId="5" borderId="23" xfId="1" applyNumberFormat="1" applyFont="1" applyFill="1" applyBorder="1" applyAlignment="1">
      <alignment horizontal="right" vertical="top" wrapText="1"/>
    </xf>
    <xf numFmtId="164" fontId="20" fillId="10" borderId="24" xfId="1" applyNumberFormat="1" applyFont="1" applyFill="1" applyBorder="1" applyAlignment="1">
      <alignment horizontal="right" vertical="top" wrapText="1"/>
    </xf>
    <xf numFmtId="164" fontId="20" fillId="10" borderId="26" xfId="1" applyNumberFormat="1" applyFont="1" applyFill="1" applyBorder="1" applyAlignment="1">
      <alignment horizontal="right" vertical="top" wrapText="1"/>
    </xf>
    <xf numFmtId="0" fontId="19" fillId="0" borderId="0" xfId="0" applyFont="1" applyAlignment="1">
      <alignment horizontal="center"/>
    </xf>
    <xf numFmtId="0" fontId="12" fillId="0" borderId="0" xfId="0" applyFont="1" applyAlignment="1">
      <alignment vertical="top"/>
    </xf>
    <xf numFmtId="0" fontId="1" fillId="0" borderId="0" xfId="0" applyFont="1"/>
    <xf numFmtId="0" fontId="10" fillId="0" borderId="7" xfId="0" applyFont="1" applyBorder="1" applyAlignment="1">
      <alignment vertical="center" wrapText="1"/>
    </xf>
    <xf numFmtId="0" fontId="11" fillId="0" borderId="0" xfId="0" applyFont="1" applyAlignment="1">
      <alignment horizontal="center" vertical="center" wrapText="1"/>
    </xf>
    <xf numFmtId="164" fontId="7" fillId="0" borderId="28" xfId="1" applyNumberFormat="1" applyFont="1" applyBorder="1" applyAlignment="1">
      <alignment horizontal="center" vertical="top" wrapText="1"/>
    </xf>
    <xf numFmtId="166" fontId="7" fillId="0" borderId="28" xfId="0" applyNumberFormat="1" applyFont="1" applyBorder="1" applyAlignment="1">
      <alignment horizontal="center" vertical="top" wrapText="1"/>
    </xf>
    <xf numFmtId="166" fontId="7" fillId="0" borderId="82" xfId="0" applyNumberFormat="1" applyFont="1" applyBorder="1" applyAlignment="1">
      <alignment horizontal="center" vertical="top" wrapText="1"/>
    </xf>
    <xf numFmtId="0" fontId="10" fillId="0" borderId="0" xfId="0" applyFont="1" applyAlignment="1">
      <alignment vertical="center" wrapText="1"/>
    </xf>
    <xf numFmtId="0" fontId="10" fillId="0" borderId="39" xfId="0" applyFont="1" applyBorder="1" applyAlignment="1">
      <alignment horizontal="center" wrapText="1"/>
    </xf>
    <xf numFmtId="0" fontId="10" fillId="0" borderId="40" xfId="0" applyFont="1" applyBorder="1" applyAlignment="1">
      <alignment horizontal="center" wrapText="1"/>
    </xf>
    <xf numFmtId="0" fontId="7" fillId="0" borderId="0" xfId="0" applyFont="1" applyAlignment="1">
      <alignment horizontal="left"/>
    </xf>
    <xf numFmtId="164" fontId="8" fillId="12" borderId="0" xfId="1" applyNumberFormat="1" applyFont="1" applyFill="1" applyBorder="1" applyAlignment="1">
      <alignment horizontal="left" vertical="top" wrapText="1"/>
    </xf>
    <xf numFmtId="164" fontId="8" fillId="12" borderId="15" xfId="1" applyNumberFormat="1" applyFont="1" applyFill="1" applyBorder="1" applyAlignment="1">
      <alignment horizontal="left" vertical="top" wrapText="1"/>
    </xf>
    <xf numFmtId="0" fontId="20" fillId="12" borderId="36" xfId="0" applyFont="1" applyFill="1" applyBorder="1" applyAlignment="1">
      <alignment horizontal="left" vertical="top" wrapText="1"/>
    </xf>
    <xf numFmtId="0" fontId="20" fillId="12" borderId="37" xfId="0" applyFont="1" applyFill="1" applyBorder="1" applyAlignment="1">
      <alignment horizontal="left" vertical="top" wrapText="1"/>
    </xf>
    <xf numFmtId="0" fontId="7" fillId="12" borderId="38" xfId="0" applyFont="1" applyFill="1" applyBorder="1" applyAlignment="1">
      <alignment horizontal="left"/>
    </xf>
    <xf numFmtId="164" fontId="8" fillId="12" borderId="15" xfId="1" applyNumberFormat="1" applyFont="1" applyFill="1" applyBorder="1" applyAlignment="1">
      <alignment horizontal="left" vertical="top"/>
    </xf>
    <xf numFmtId="164" fontId="8" fillId="15" borderId="36" xfId="1" applyNumberFormat="1" applyFont="1" applyFill="1" applyBorder="1" applyAlignment="1">
      <alignment horizontal="left" vertical="top" wrapText="1"/>
    </xf>
    <xf numFmtId="166" fontId="7" fillId="15" borderId="37" xfId="0" applyNumberFormat="1" applyFont="1" applyFill="1" applyBorder="1" applyAlignment="1">
      <alignment horizontal="left" vertical="top" wrapText="1"/>
    </xf>
    <xf numFmtId="164" fontId="8" fillId="15" borderId="38" xfId="1" applyNumberFormat="1" applyFont="1" applyFill="1" applyBorder="1" applyAlignment="1">
      <alignment horizontal="left" vertical="top" wrapText="1"/>
    </xf>
    <xf numFmtId="164" fontId="8" fillId="12" borderId="14" xfId="1" applyNumberFormat="1" applyFont="1" applyFill="1" applyBorder="1" applyAlignment="1">
      <alignment horizontal="left" vertical="top" wrapText="1"/>
    </xf>
    <xf numFmtId="164" fontId="8" fillId="12" borderId="61" xfId="1" applyNumberFormat="1" applyFont="1" applyFill="1" applyBorder="1" applyAlignment="1">
      <alignment horizontal="left" vertical="top" wrapText="1"/>
    </xf>
    <xf numFmtId="164" fontId="8" fillId="12" borderId="42" xfId="1" applyNumberFormat="1" applyFont="1" applyFill="1" applyBorder="1" applyAlignment="1">
      <alignment horizontal="right" vertical="top" wrapText="1"/>
    </xf>
    <xf numFmtId="0" fontId="11" fillId="0" borderId="78" xfId="0" applyFont="1" applyBorder="1" applyAlignment="1">
      <alignment vertical="center" wrapText="1"/>
    </xf>
    <xf numFmtId="0" fontId="57" fillId="0" borderId="77" xfId="0" applyFont="1" applyBorder="1" applyAlignment="1">
      <alignment vertical="center" wrapText="1"/>
    </xf>
    <xf numFmtId="164" fontId="8" fillId="0" borderId="27" xfId="1" applyNumberFormat="1" applyFont="1" applyBorder="1" applyAlignment="1">
      <alignment horizontal="right" vertical="top" wrapText="1"/>
    </xf>
    <xf numFmtId="164" fontId="8" fillId="12" borderId="45" xfId="1" applyNumberFormat="1" applyFont="1" applyFill="1" applyBorder="1" applyAlignment="1">
      <alignment horizontal="left" vertical="top" wrapText="1"/>
    </xf>
    <xf numFmtId="166" fontId="7" fillId="0" borderId="20" xfId="0" applyNumberFormat="1" applyFont="1" applyBorder="1" applyAlignment="1">
      <alignment horizontal="right" vertical="top" wrapText="1"/>
    </xf>
    <xf numFmtId="166" fontId="7" fillId="0" borderId="52" xfId="0" applyNumberFormat="1" applyFont="1" applyBorder="1" applyAlignment="1">
      <alignment horizontal="right" vertical="top" wrapText="1"/>
    </xf>
    <xf numFmtId="166" fontId="7" fillId="0" borderId="53" xfId="0" applyNumberFormat="1" applyFont="1" applyBorder="1" applyAlignment="1">
      <alignment horizontal="right" vertical="top" wrapText="1"/>
    </xf>
    <xf numFmtId="166" fontId="7" fillId="0" borderId="22" xfId="0" applyNumberFormat="1" applyFont="1" applyBorder="1" applyAlignment="1">
      <alignment horizontal="right" vertical="top" wrapText="1"/>
    </xf>
    <xf numFmtId="164" fontId="8" fillId="0" borderId="23" xfId="1" applyNumberFormat="1" applyFont="1" applyBorder="1" applyAlignment="1">
      <alignment horizontal="right" vertical="top" wrapText="1"/>
    </xf>
    <xf numFmtId="164" fontId="8" fillId="0" borderId="24" xfId="1" applyNumberFormat="1" applyFont="1" applyBorder="1" applyAlignment="1">
      <alignment horizontal="right" vertical="top" wrapText="1"/>
    </xf>
    <xf numFmtId="164" fontId="8" fillId="0" borderId="26" xfId="1" applyNumberFormat="1" applyFont="1" applyBorder="1" applyAlignment="1">
      <alignment horizontal="right" vertical="top" wrapText="1"/>
    </xf>
    <xf numFmtId="0" fontId="13" fillId="0" borderId="22" xfId="0" applyFont="1" applyBorder="1" applyAlignment="1">
      <alignment horizontal="right" vertical="top" wrapText="1"/>
    </xf>
    <xf numFmtId="164" fontId="13" fillId="0" borderId="27" xfId="1" applyNumberFormat="1" applyFont="1" applyFill="1" applyBorder="1" applyAlignment="1">
      <alignment horizontal="left" vertical="top" wrapText="1"/>
    </xf>
    <xf numFmtId="0" fontId="20" fillId="0" borderId="27" xfId="0" applyFont="1" applyBorder="1" applyAlignment="1">
      <alignment horizontal="left" vertical="top" wrapText="1"/>
    </xf>
    <xf numFmtId="164" fontId="8" fillId="0" borderId="60" xfId="1" applyNumberFormat="1" applyFont="1" applyBorder="1" applyAlignment="1">
      <alignment horizontal="right" vertical="top" wrapText="1"/>
    </xf>
    <xf numFmtId="164" fontId="8" fillId="15" borderId="12" xfId="1" applyNumberFormat="1" applyFont="1" applyFill="1" applyBorder="1" applyAlignment="1">
      <alignment horizontal="left" vertical="top" wrapText="1"/>
    </xf>
    <xf numFmtId="164" fontId="8" fillId="15" borderId="75" xfId="1" applyNumberFormat="1" applyFont="1" applyFill="1" applyBorder="1" applyAlignment="1">
      <alignment horizontal="left" vertical="top" wrapText="1"/>
    </xf>
    <xf numFmtId="0" fontId="13" fillId="0" borderId="20" xfId="0" applyFont="1" applyBorder="1" applyAlignment="1">
      <alignment horizontal="right" vertical="top" wrapText="1"/>
    </xf>
    <xf numFmtId="166" fontId="7" fillId="0" borderId="76" xfId="0" applyNumberFormat="1" applyFont="1" applyBorder="1" applyAlignment="1">
      <alignment horizontal="right" vertical="top" wrapText="1"/>
    </xf>
    <xf numFmtId="166" fontId="7" fillId="0" borderId="27" xfId="0" applyNumberFormat="1" applyFont="1" applyBorder="1" applyAlignment="1">
      <alignment horizontal="right" vertical="top" wrapText="1"/>
    </xf>
    <xf numFmtId="164" fontId="8" fillId="0" borderId="29" xfId="1" applyNumberFormat="1" applyFont="1" applyBorder="1" applyAlignment="1">
      <alignment horizontal="right" vertical="top" wrapText="1"/>
    </xf>
    <xf numFmtId="164" fontId="7" fillId="0" borderId="51" xfId="1" applyNumberFormat="1" applyFont="1" applyBorder="1" applyAlignment="1">
      <alignment horizontal="right" vertical="top" wrapText="1"/>
    </xf>
    <xf numFmtId="164" fontId="7" fillId="0" borderId="70" xfId="1" applyNumberFormat="1" applyFont="1" applyBorder="1" applyAlignment="1">
      <alignment horizontal="left" vertical="top" wrapText="1"/>
    </xf>
    <xf numFmtId="0" fontId="13" fillId="0" borderId="27" xfId="0" applyFont="1" applyBorder="1" applyAlignment="1">
      <alignment horizontal="right" vertical="top" wrapText="1"/>
    </xf>
    <xf numFmtId="164" fontId="13" fillId="0" borderId="51" xfId="1" applyNumberFormat="1" applyFont="1" applyFill="1" applyBorder="1" applyAlignment="1">
      <alignment horizontal="left" vertical="top" wrapText="1"/>
    </xf>
    <xf numFmtId="164" fontId="7" fillId="0" borderId="20" xfId="1" applyNumberFormat="1" applyFont="1" applyBorder="1" applyAlignment="1">
      <alignment horizontal="left" vertical="top"/>
    </xf>
    <xf numFmtId="164" fontId="13" fillId="0" borderId="21" xfId="1" applyNumberFormat="1" applyFont="1" applyBorder="1" applyAlignment="1">
      <alignment horizontal="left" vertical="top" wrapText="1"/>
    </xf>
    <xf numFmtId="164" fontId="7" fillId="0" borderId="34" xfId="1" applyNumberFormat="1" applyFont="1" applyBorder="1" applyAlignment="1">
      <alignment horizontal="center" vertical="top" wrapText="1"/>
    </xf>
    <xf numFmtId="164" fontId="8" fillId="0" borderId="25" xfId="1" applyNumberFormat="1" applyFont="1" applyBorder="1" applyAlignment="1">
      <alignment horizontal="right" vertical="top" wrapText="1"/>
    </xf>
    <xf numFmtId="0" fontId="20" fillId="12" borderId="78" xfId="0" applyFont="1" applyFill="1" applyBorder="1" applyAlignment="1">
      <alignment horizontal="left" vertical="top" wrapText="1"/>
    </xf>
    <xf numFmtId="0" fontId="20" fillId="12" borderId="77" xfId="0" applyFont="1" applyFill="1" applyBorder="1" applyAlignment="1">
      <alignment horizontal="left" vertical="top" wrapText="1"/>
    </xf>
    <xf numFmtId="0" fontId="20" fillId="12" borderId="86" xfId="0" applyFont="1" applyFill="1" applyBorder="1" applyAlignment="1">
      <alignment horizontal="left" vertical="top" wrapText="1"/>
    </xf>
    <xf numFmtId="0" fontId="20" fillId="12" borderId="45" xfId="0" applyFont="1" applyFill="1" applyBorder="1" applyAlignment="1">
      <alignment horizontal="left" vertical="top" wrapText="1"/>
    </xf>
    <xf numFmtId="0" fontId="20" fillId="12" borderId="81" xfId="0" applyFont="1" applyFill="1" applyBorder="1" applyAlignment="1">
      <alignment horizontal="left" vertical="top" wrapText="1"/>
    </xf>
    <xf numFmtId="0" fontId="20" fillId="12" borderId="75" xfId="0" applyFont="1" applyFill="1" applyBorder="1" applyAlignment="1">
      <alignment horizontal="left" vertical="top" wrapText="1"/>
    </xf>
    <xf numFmtId="0" fontId="20" fillId="12" borderId="80" xfId="0" applyFont="1" applyFill="1" applyBorder="1" applyAlignment="1">
      <alignment horizontal="left" vertical="top" wrapText="1"/>
    </xf>
    <xf numFmtId="0" fontId="20" fillId="12" borderId="12" xfId="0" applyFont="1" applyFill="1" applyBorder="1" applyAlignment="1">
      <alignment horizontal="left" vertical="top" wrapText="1"/>
    </xf>
    <xf numFmtId="166" fontId="7" fillId="0" borderId="52" xfId="0" applyNumberFormat="1" applyFont="1" applyBorder="1" applyAlignment="1">
      <alignment horizontal="center" vertical="top" wrapText="1"/>
    </xf>
    <xf numFmtId="164" fontId="7" fillId="0" borderId="52" xfId="1" applyNumberFormat="1" applyFont="1" applyBorder="1" applyAlignment="1">
      <alignment horizontal="center" vertical="top" wrapText="1"/>
    </xf>
    <xf numFmtId="164" fontId="7" fillId="0" borderId="53" xfId="1" applyNumberFormat="1" applyFont="1" applyBorder="1" applyAlignment="1">
      <alignment horizontal="center" vertical="top" wrapText="1"/>
    </xf>
    <xf numFmtId="164" fontId="7" fillId="0" borderId="22" xfId="1" applyNumberFormat="1" applyFont="1" applyBorder="1" applyAlignment="1">
      <alignment horizontal="center" vertical="top" wrapText="1"/>
    </xf>
    <xf numFmtId="166" fontId="7" fillId="0" borderId="24" xfId="0" applyNumberFormat="1" applyFont="1" applyBorder="1" applyAlignment="1">
      <alignment horizontal="center" vertical="top" wrapText="1"/>
    </xf>
    <xf numFmtId="164" fontId="7" fillId="0" borderId="24" xfId="1" applyNumberFormat="1" applyFont="1" applyBorder="1" applyAlignment="1">
      <alignment horizontal="center" vertical="top" wrapText="1"/>
    </xf>
    <xf numFmtId="166" fontId="7" fillId="0" borderId="26" xfId="0" applyNumberFormat="1" applyFont="1" applyBorder="1" applyAlignment="1">
      <alignment horizontal="center" vertical="top" wrapText="1"/>
    </xf>
    <xf numFmtId="164" fontId="7" fillId="0" borderId="51" xfId="1" applyNumberFormat="1" applyFont="1" applyBorder="1" applyAlignment="1">
      <alignment horizontal="center" vertical="top" wrapText="1"/>
    </xf>
    <xf numFmtId="0" fontId="7" fillId="0" borderId="52" xfId="0" applyFont="1" applyBorder="1" applyAlignment="1">
      <alignment wrapText="1"/>
    </xf>
    <xf numFmtId="164" fontId="7" fillId="0" borderId="23" xfId="1" applyNumberFormat="1" applyFont="1" applyBorder="1" applyAlignment="1">
      <alignment horizontal="center" vertical="top" wrapText="1"/>
    </xf>
    <xf numFmtId="0" fontId="7" fillId="0" borderId="75" xfId="0" applyFont="1" applyBorder="1" applyAlignment="1">
      <alignment wrapText="1"/>
    </xf>
    <xf numFmtId="164" fontId="8" fillId="0" borderId="23" xfId="1" applyNumberFormat="1" applyFont="1" applyBorder="1" applyAlignment="1">
      <alignment horizontal="center" vertical="top" wrapText="1"/>
    </xf>
    <xf numFmtId="0" fontId="7" fillId="0" borderId="26" xfId="0" applyFont="1" applyBorder="1"/>
    <xf numFmtId="166" fontId="7" fillId="0" borderId="54" xfId="0" applyNumberFormat="1" applyFont="1" applyBorder="1" applyAlignment="1">
      <alignment horizontal="center" vertical="top" wrapText="1"/>
    </xf>
    <xf numFmtId="166" fontId="7" fillId="0" borderId="25" xfId="0" applyNumberFormat="1" applyFont="1" applyBorder="1" applyAlignment="1">
      <alignment horizontal="center" vertical="top" wrapText="1"/>
    </xf>
    <xf numFmtId="0" fontId="7" fillId="12" borderId="45" xfId="0" applyFont="1" applyFill="1" applyBorder="1" applyAlignment="1">
      <alignment horizontal="left"/>
    </xf>
    <xf numFmtId="0" fontId="7" fillId="12" borderId="3" xfId="0" applyFont="1" applyFill="1" applyBorder="1" applyAlignment="1">
      <alignment horizontal="left"/>
    </xf>
    <xf numFmtId="0" fontId="7" fillId="0" borderId="51" xfId="0" applyFont="1" applyBorder="1"/>
    <xf numFmtId="0" fontId="7" fillId="0" borderId="52" xfId="0" applyFont="1" applyBorder="1"/>
    <xf numFmtId="0" fontId="7" fillId="0" borderId="53" xfId="0" applyFont="1" applyBorder="1"/>
    <xf numFmtId="0" fontId="7" fillId="0" borderId="23" xfId="0" applyFont="1" applyBorder="1"/>
    <xf numFmtId="0" fontId="7" fillId="0" borderId="24" xfId="0" applyFont="1" applyBorder="1"/>
    <xf numFmtId="0" fontId="7" fillId="0" borderId="25" xfId="0" applyFont="1" applyBorder="1"/>
    <xf numFmtId="0" fontId="7" fillId="12" borderId="0" xfId="0" applyFont="1" applyFill="1" applyAlignment="1">
      <alignment horizontal="left"/>
    </xf>
    <xf numFmtId="0" fontId="7" fillId="12" borderId="5" xfId="0" applyFont="1" applyFill="1" applyBorder="1" applyAlignment="1">
      <alignment horizontal="left"/>
    </xf>
    <xf numFmtId="0" fontId="7" fillId="15" borderId="12" xfId="0" applyFont="1" applyFill="1" applyBorder="1"/>
    <xf numFmtId="0" fontId="7" fillId="15" borderId="79" xfId="0" applyFont="1" applyFill="1" applyBorder="1"/>
    <xf numFmtId="14" fontId="7" fillId="0" borderId="20" xfId="0" applyNumberFormat="1" applyFont="1" applyBorder="1"/>
    <xf numFmtId="164" fontId="7" fillId="0" borderId="52" xfId="1" applyNumberFormat="1" applyFont="1" applyBorder="1"/>
    <xf numFmtId="164" fontId="7" fillId="0" borderId="20" xfId="1" applyNumberFormat="1" applyFont="1" applyBorder="1"/>
    <xf numFmtId="164" fontId="7" fillId="0" borderId="24" xfId="1" applyNumberFormat="1" applyFont="1" applyBorder="1"/>
    <xf numFmtId="164" fontId="7" fillId="0" borderId="19" xfId="1" applyNumberFormat="1" applyFont="1" applyBorder="1" applyAlignment="1">
      <alignment horizontal="left"/>
    </xf>
    <xf numFmtId="164" fontId="7" fillId="0" borderId="19" xfId="1" applyNumberFormat="1" applyFont="1" applyBorder="1"/>
    <xf numFmtId="164" fontId="7" fillId="0" borderId="23" xfId="1" applyNumberFormat="1" applyFont="1" applyBorder="1"/>
    <xf numFmtId="164" fontId="7" fillId="12" borderId="0" xfId="1" applyNumberFormat="1" applyFont="1" applyFill="1" applyBorder="1" applyAlignment="1">
      <alignment horizontal="left"/>
    </xf>
    <xf numFmtId="164" fontId="7" fillId="0" borderId="51" xfId="1" applyNumberFormat="1" applyFont="1" applyBorder="1"/>
    <xf numFmtId="164" fontId="8" fillId="15" borderId="12" xfId="0" applyNumberFormat="1" applyFont="1" applyFill="1" applyBorder="1"/>
    <xf numFmtId="0" fontId="10" fillId="0" borderId="41" xfId="0" applyFont="1" applyBorder="1" applyAlignment="1">
      <alignment horizont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0" fillId="0" borderId="17" xfId="0" applyFont="1" applyBorder="1" applyAlignment="1">
      <alignment horizontal="center" vertical="center" wrapText="1"/>
    </xf>
    <xf numFmtId="0" fontId="7" fillId="0" borderId="56" xfId="0" applyFont="1" applyBorder="1" applyAlignment="1">
      <alignment wrapText="1"/>
    </xf>
    <xf numFmtId="0" fontId="57" fillId="0" borderId="7" xfId="0" applyFont="1" applyBorder="1" applyAlignment="1">
      <alignment vertical="center" wrapText="1"/>
    </xf>
    <xf numFmtId="0" fontId="10" fillId="0" borderId="61" xfId="0" applyFont="1" applyBorder="1" applyAlignment="1">
      <alignment horizontal="center" wrapText="1"/>
    </xf>
    <xf numFmtId="0" fontId="8" fillId="0" borderId="17" xfId="0" applyFont="1" applyBorder="1" applyAlignment="1">
      <alignment horizontal="center"/>
    </xf>
    <xf numFmtId="0" fontId="8" fillId="0" borderId="16" xfId="0" applyFont="1" applyBorder="1" applyAlignment="1">
      <alignment horizontal="center"/>
    </xf>
    <xf numFmtId="0" fontId="8" fillId="0" borderId="18" xfId="0" applyFont="1" applyBorder="1" applyAlignment="1">
      <alignment horizontal="center"/>
    </xf>
    <xf numFmtId="0" fontId="10" fillId="0" borderId="36" xfId="0" applyFont="1" applyBorder="1" applyAlignment="1">
      <alignment vertical="center" wrapText="1"/>
    </xf>
    <xf numFmtId="0" fontId="10" fillId="0" borderId="37" xfId="0" applyFont="1" applyBorder="1" applyAlignment="1">
      <alignment horizontal="center" vertical="center" wrapText="1"/>
    </xf>
    <xf numFmtId="0" fontId="10" fillId="0" borderId="37" xfId="0" applyFont="1" applyBorder="1" applyAlignment="1">
      <alignment vertical="center" wrapText="1"/>
    </xf>
    <xf numFmtId="0" fontId="13" fillId="0" borderId="69" xfId="0" applyFont="1" applyBorder="1" applyAlignment="1">
      <alignment vertical="center" wrapText="1"/>
    </xf>
    <xf numFmtId="0" fontId="13" fillId="0" borderId="37" xfId="0" applyFont="1" applyBorder="1" applyAlignment="1">
      <alignment vertical="center" wrapText="1"/>
    </xf>
    <xf numFmtId="0" fontId="13" fillId="0" borderId="17" xfId="0" applyFont="1" applyBorder="1" applyAlignment="1">
      <alignment vertical="center" wrapText="1"/>
    </xf>
    <xf numFmtId="0" fontId="13" fillId="0" borderId="36" xfId="0" applyFont="1" applyBorder="1" applyAlignment="1">
      <alignment vertical="center" wrapText="1"/>
    </xf>
    <xf numFmtId="0" fontId="20" fillId="0" borderId="37"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69" xfId="0" applyFont="1" applyBorder="1" applyAlignment="1">
      <alignment horizontal="center" vertical="center" wrapText="1"/>
    </xf>
    <xf numFmtId="0" fontId="10" fillId="0" borderId="17" xfId="0" applyFont="1" applyBorder="1" applyAlignment="1">
      <alignment vertical="center" wrapText="1"/>
    </xf>
    <xf numFmtId="0" fontId="10" fillId="0" borderId="17" xfId="0" applyFont="1" applyBorder="1" applyAlignment="1">
      <alignment horizontal="center" wrapText="1"/>
    </xf>
    <xf numFmtId="0" fontId="10" fillId="0" borderId="2" xfId="0" applyFont="1" applyBorder="1" applyAlignment="1">
      <alignment horizontal="center" wrapText="1"/>
    </xf>
    <xf numFmtId="164" fontId="13" fillId="0" borderId="0" xfId="1" applyNumberFormat="1" applyFont="1" applyFill="1"/>
    <xf numFmtId="164" fontId="58" fillId="0" borderId="0" xfId="1" applyNumberFormat="1" applyFont="1" applyFill="1"/>
    <xf numFmtId="164" fontId="20" fillId="0" borderId="0" xfId="0" applyNumberFormat="1" applyFont="1"/>
    <xf numFmtId="164" fontId="43" fillId="0" borderId="0" xfId="0" applyNumberFormat="1" applyFont="1"/>
    <xf numFmtId="164" fontId="13" fillId="0" borderId="76" xfId="1" applyNumberFormat="1" applyFont="1" applyBorder="1" applyAlignment="1">
      <alignment horizontal="right" vertical="top" wrapText="1"/>
    </xf>
    <xf numFmtId="164" fontId="13" fillId="0" borderId="59" xfId="1" applyNumberFormat="1" applyFont="1" applyBorder="1" applyAlignment="1">
      <alignment horizontal="right" vertical="top" wrapText="1"/>
    </xf>
    <xf numFmtId="164" fontId="13" fillId="0" borderId="27" xfId="1" applyNumberFormat="1" applyFont="1" applyBorder="1" applyAlignment="1">
      <alignment horizontal="right" vertical="top" wrapText="1"/>
    </xf>
    <xf numFmtId="164" fontId="13" fillId="0" borderId="29" xfId="1" applyNumberFormat="1" applyFont="1" applyBorder="1" applyAlignment="1">
      <alignment horizontal="right" vertical="top" wrapText="1"/>
    </xf>
    <xf numFmtId="166" fontId="13" fillId="0" borderId="51" xfId="0" applyNumberFormat="1" applyFont="1" applyBorder="1" applyAlignment="1">
      <alignment horizontal="center" vertical="top" wrapText="1"/>
    </xf>
    <xf numFmtId="166" fontId="13" fillId="0" borderId="19" xfId="0" applyNumberFormat="1" applyFont="1" applyBorder="1" applyAlignment="1">
      <alignment horizontal="center" vertical="top" wrapText="1"/>
    </xf>
    <xf numFmtId="166" fontId="13" fillId="0" borderId="23" xfId="0" applyNumberFormat="1" applyFont="1" applyBorder="1" applyAlignment="1">
      <alignment horizontal="center" vertical="top" wrapText="1"/>
    </xf>
    <xf numFmtId="164" fontId="13" fillId="0" borderId="24" xfId="1" applyNumberFormat="1" applyFont="1" applyBorder="1" applyAlignment="1">
      <alignment horizontal="right" vertical="top" wrapText="1"/>
    </xf>
    <xf numFmtId="164" fontId="13" fillId="0" borderId="60" xfId="1" applyNumberFormat="1" applyFont="1" applyBorder="1" applyAlignment="1">
      <alignment horizontal="right" vertical="top" wrapText="1"/>
    </xf>
    <xf numFmtId="164" fontId="20" fillId="5" borderId="43" xfId="1" applyNumberFormat="1" applyFont="1" applyFill="1" applyBorder="1" applyAlignment="1">
      <alignment horizontal="right" vertical="top" wrapText="1"/>
    </xf>
    <xf numFmtId="164" fontId="20" fillId="14" borderId="49" xfId="1" applyNumberFormat="1" applyFont="1" applyFill="1" applyBorder="1" applyAlignment="1">
      <alignment horizontal="right" vertical="top" wrapText="1"/>
    </xf>
    <xf numFmtId="164" fontId="20" fillId="14" borderId="88" xfId="1" applyNumberFormat="1" applyFont="1" applyFill="1" applyBorder="1" applyAlignment="1">
      <alignment horizontal="right" vertical="top" wrapText="1"/>
    </xf>
    <xf numFmtId="164" fontId="20" fillId="14" borderId="44" xfId="1" applyNumberFormat="1" applyFont="1" applyFill="1" applyBorder="1" applyAlignment="1">
      <alignment horizontal="right" vertical="top" wrapText="1"/>
    </xf>
    <xf numFmtId="164" fontId="20" fillId="5" borderId="56" xfId="1" applyNumberFormat="1" applyFont="1" applyFill="1" applyBorder="1" applyAlignment="1">
      <alignment horizontal="right" vertical="top" wrapText="1"/>
    </xf>
    <xf numFmtId="166" fontId="13" fillId="0" borderId="26" xfId="0" applyNumberFormat="1" applyFont="1" applyBorder="1" applyAlignment="1">
      <alignment horizontal="center" vertical="top" wrapText="1"/>
    </xf>
    <xf numFmtId="0" fontId="7" fillId="10" borderId="12" xfId="0" applyFont="1" applyFill="1" applyBorder="1"/>
    <xf numFmtId="0" fontId="7" fillId="10" borderId="91" xfId="0" applyFont="1" applyFill="1" applyBorder="1"/>
    <xf numFmtId="0" fontId="20" fillId="0" borderId="36" xfId="0" applyFont="1" applyBorder="1" applyAlignment="1">
      <alignment horizontal="center" wrapText="1"/>
    </xf>
    <xf numFmtId="0" fontId="20" fillId="0" borderId="37" xfId="0" applyFont="1" applyBorder="1" applyAlignment="1">
      <alignment horizontal="center" wrapText="1"/>
    </xf>
    <xf numFmtId="0" fontId="20" fillId="0" borderId="17" xfId="0" applyFont="1" applyBorder="1" applyAlignment="1">
      <alignment horizontal="center" wrapText="1"/>
    </xf>
    <xf numFmtId="0" fontId="20" fillId="0" borderId="69" xfId="0" applyFont="1" applyBorder="1" applyAlignment="1">
      <alignment horizontal="center" wrapText="1"/>
    </xf>
    <xf numFmtId="0" fontId="10" fillId="0" borderId="16" xfId="0" applyFont="1" applyBorder="1" applyAlignment="1">
      <alignment horizontal="center" wrapText="1"/>
    </xf>
    <xf numFmtId="0" fontId="20" fillId="0" borderId="11" xfId="0" applyFont="1" applyBorder="1" applyAlignment="1">
      <alignment horizontal="center" wrapText="1"/>
    </xf>
    <xf numFmtId="0" fontId="20" fillId="0" borderId="81" xfId="0" applyFont="1" applyBorder="1" applyAlignment="1">
      <alignment horizontal="center" wrapText="1"/>
    </xf>
    <xf numFmtId="0" fontId="20" fillId="0" borderId="75" xfId="0" applyFont="1" applyBorder="1" applyAlignment="1">
      <alignment horizontal="center" wrapText="1"/>
    </xf>
    <xf numFmtId="0" fontId="20" fillId="0" borderId="8" xfId="0" applyFont="1" applyBorder="1" applyAlignment="1">
      <alignment horizontal="center" wrapText="1"/>
    </xf>
    <xf numFmtId="0" fontId="10" fillId="0" borderId="12" xfId="0" applyFont="1" applyBorder="1" applyAlignment="1">
      <alignment horizontal="center" wrapText="1"/>
    </xf>
    <xf numFmtId="0" fontId="10" fillId="0" borderId="80" xfId="0" applyFont="1" applyBorder="1" applyAlignment="1">
      <alignment horizontal="center" wrapText="1"/>
    </xf>
    <xf numFmtId="0" fontId="10" fillId="0" borderId="10" xfId="0" applyFont="1" applyBorder="1" applyAlignment="1">
      <alignment horizontal="center" wrapText="1"/>
    </xf>
    <xf numFmtId="164" fontId="7" fillId="0" borderId="22" xfId="1" applyNumberFormat="1" applyFont="1" applyBorder="1" applyAlignment="1">
      <alignment horizontal="center" wrapText="1"/>
    </xf>
    <xf numFmtId="164" fontId="7" fillId="0" borderId="22" xfId="1" applyNumberFormat="1" applyFont="1" applyBorder="1" applyAlignment="1">
      <alignment wrapText="1"/>
    </xf>
    <xf numFmtId="164" fontId="7" fillId="0" borderId="26" xfId="1" applyNumberFormat="1" applyFont="1" applyBorder="1" applyAlignment="1">
      <alignment wrapText="1"/>
    </xf>
    <xf numFmtId="164" fontId="7" fillId="0" borderId="53" xfId="1" applyNumberFormat="1" applyFont="1" applyBorder="1" applyAlignment="1">
      <alignment wrapText="1"/>
    </xf>
    <xf numFmtId="164" fontId="7" fillId="0" borderId="56" xfId="1" applyNumberFormat="1" applyFont="1" applyBorder="1" applyAlignment="1">
      <alignment horizontal="center" vertical="center" wrapText="1"/>
    </xf>
    <xf numFmtId="164" fontId="7" fillId="0" borderId="33" xfId="1" applyNumberFormat="1" applyFont="1" applyBorder="1" applyAlignment="1">
      <alignment wrapText="1"/>
    </xf>
    <xf numFmtId="164" fontId="48" fillId="0" borderId="51" xfId="1" applyNumberFormat="1" applyFont="1" applyBorder="1" applyAlignment="1">
      <alignment horizontal="right" vertical="top" wrapText="1"/>
    </xf>
    <xf numFmtId="164" fontId="48" fillId="0" borderId="53" xfId="1" applyNumberFormat="1" applyFont="1" applyBorder="1" applyAlignment="1">
      <alignment horizontal="right" vertical="top" wrapText="1"/>
    </xf>
    <xf numFmtId="164" fontId="48" fillId="0" borderId="23" xfId="1" applyNumberFormat="1" applyFont="1" applyBorder="1" applyAlignment="1">
      <alignment horizontal="right" vertical="top" wrapText="1"/>
    </xf>
    <xf numFmtId="164" fontId="48" fillId="0" borderId="24" xfId="1" applyNumberFormat="1" applyFont="1" applyBorder="1" applyAlignment="1">
      <alignment horizontal="right" vertical="top" wrapText="1"/>
    </xf>
    <xf numFmtId="164" fontId="48" fillId="0" borderId="26" xfId="1" applyNumberFormat="1" applyFont="1" applyBorder="1" applyAlignment="1">
      <alignment horizontal="right" vertical="top" wrapText="1"/>
    </xf>
    <xf numFmtId="164" fontId="53" fillId="0" borderId="52" xfId="1" applyNumberFormat="1" applyFont="1" applyBorder="1" applyAlignment="1">
      <alignment vertical="top" wrapText="1"/>
    </xf>
    <xf numFmtId="43" fontId="49" fillId="0" borderId="30" xfId="1" applyFont="1" applyBorder="1" applyAlignment="1">
      <alignment wrapText="1"/>
    </xf>
    <xf numFmtId="43" fontId="49" fillId="0" borderId="30" xfId="1" applyFont="1" applyBorder="1" applyAlignment="1">
      <alignment horizontal="center" wrapText="1"/>
    </xf>
    <xf numFmtId="43" fontId="49" fillId="0" borderId="35" xfId="1" applyFont="1" applyBorder="1" applyAlignment="1">
      <alignment wrapText="1"/>
    </xf>
    <xf numFmtId="164" fontId="49" fillId="0" borderId="30" xfId="0" applyNumberFormat="1" applyFont="1" applyBorder="1" applyAlignment="1">
      <alignment horizontal="right" wrapText="1" indent="2"/>
    </xf>
    <xf numFmtId="0" fontId="49" fillId="0" borderId="30" xfId="0" applyFont="1" applyBorder="1" applyAlignment="1">
      <alignment horizontal="right" wrapText="1" indent="2"/>
    </xf>
    <xf numFmtId="0" fontId="49" fillId="0" borderId="30" xfId="0" applyFont="1" applyBorder="1" applyAlignment="1">
      <alignment horizontal="right" wrapText="1"/>
    </xf>
    <xf numFmtId="164" fontId="49" fillId="0" borderId="43" xfId="1" applyNumberFormat="1" applyFont="1" applyBorder="1" applyAlignment="1">
      <alignment horizontal="right" vertical="top" wrapText="1"/>
    </xf>
    <xf numFmtId="164" fontId="49" fillId="0" borderId="44" xfId="1" applyNumberFormat="1" applyFont="1" applyBorder="1" applyAlignment="1">
      <alignment horizontal="right" vertical="top" wrapText="1"/>
    </xf>
    <xf numFmtId="164" fontId="48" fillId="0" borderId="78" xfId="1" applyNumberFormat="1" applyFont="1" applyBorder="1" applyAlignment="1">
      <alignment horizontal="right" vertical="top" wrapText="1"/>
    </xf>
    <xf numFmtId="164" fontId="48" fillId="0" borderId="77" xfId="1" applyNumberFormat="1" applyFont="1" applyBorder="1" applyAlignment="1">
      <alignment horizontal="right" vertical="top" wrapText="1"/>
    </xf>
    <xf numFmtId="164" fontId="48" fillId="0" borderId="7" xfId="1" applyNumberFormat="1" applyFont="1" applyBorder="1" applyAlignment="1">
      <alignment horizontal="right" vertical="top" wrapText="1"/>
    </xf>
    <xf numFmtId="164" fontId="52" fillId="5" borderId="17" xfId="1" applyNumberFormat="1" applyFont="1" applyFill="1" applyBorder="1" applyAlignment="1">
      <alignment vertical="top" wrapText="1"/>
    </xf>
    <xf numFmtId="164" fontId="48" fillId="6" borderId="36" xfId="1" applyNumberFormat="1" applyFont="1" applyFill="1" applyBorder="1" applyAlignment="1">
      <alignment vertical="top" wrapText="1"/>
    </xf>
    <xf numFmtId="164" fontId="48" fillId="6" borderId="37" xfId="1" applyNumberFormat="1" applyFont="1" applyFill="1" applyBorder="1" applyAlignment="1">
      <alignment vertical="top" wrapText="1"/>
    </xf>
    <xf numFmtId="164" fontId="52" fillId="5" borderId="37" xfId="0" applyNumberFormat="1" applyFont="1" applyFill="1" applyBorder="1" applyAlignment="1">
      <alignment horizontal="center" vertical="top" wrapText="1"/>
    </xf>
    <xf numFmtId="166" fontId="13" fillId="0" borderId="43" xfId="0" applyNumberFormat="1" applyFont="1" applyBorder="1" applyAlignment="1">
      <alignment horizontal="center" vertical="top" wrapText="1"/>
    </xf>
    <xf numFmtId="164" fontId="13" fillId="0" borderId="44" xfId="1" applyNumberFormat="1" applyFont="1" applyBorder="1" applyAlignment="1">
      <alignment horizontal="right" vertical="top" wrapText="1"/>
    </xf>
    <xf numFmtId="166" fontId="7" fillId="0" borderId="57" xfId="0" applyNumberFormat="1" applyFont="1" applyBorder="1" applyAlignment="1">
      <alignment horizontal="center" vertical="top" wrapText="1"/>
    </xf>
    <xf numFmtId="0" fontId="20" fillId="4" borderId="16" xfId="0" applyFont="1" applyFill="1" applyBorder="1" applyAlignment="1">
      <alignment horizontal="left" vertical="top"/>
    </xf>
    <xf numFmtId="0" fontId="7" fillId="4" borderId="16" xfId="0" applyFont="1" applyFill="1" applyBorder="1"/>
    <xf numFmtId="0" fontId="7" fillId="4" borderId="18" xfId="0" applyFont="1" applyFill="1" applyBorder="1"/>
    <xf numFmtId="0" fontId="55" fillId="0" borderId="43" xfId="0" applyFont="1" applyBorder="1" applyAlignment="1">
      <alignment vertical="top" wrapText="1"/>
    </xf>
    <xf numFmtId="166" fontId="49" fillId="0" borderId="44" xfId="0" applyNumberFormat="1" applyFont="1" applyBorder="1" applyAlignment="1">
      <alignment horizontal="center" vertical="top" wrapText="1"/>
    </xf>
    <xf numFmtId="0" fontId="49" fillId="0" borderId="56" xfId="0" applyFont="1" applyBorder="1" applyAlignment="1">
      <alignment horizontal="center" vertical="top" wrapText="1"/>
    </xf>
    <xf numFmtId="164" fontId="48" fillId="0" borderId="55" xfId="1" applyNumberFormat="1" applyFont="1" applyBorder="1" applyAlignment="1">
      <alignment horizontal="right" vertical="top" wrapText="1"/>
    </xf>
    <xf numFmtId="164" fontId="48" fillId="0" borderId="46" xfId="1" applyNumberFormat="1" applyFont="1" applyBorder="1" applyAlignment="1">
      <alignment horizontal="right" vertical="top" wrapText="1"/>
    </xf>
    <xf numFmtId="164" fontId="49" fillId="0" borderId="59" xfId="1" applyNumberFormat="1" applyFont="1" applyBorder="1" applyAlignment="1">
      <alignment horizontal="right" vertical="top" wrapText="1"/>
    </xf>
    <xf numFmtId="166" fontId="48" fillId="0" borderId="55" xfId="1" applyNumberFormat="1" applyFont="1" applyFill="1" applyBorder="1" applyAlignment="1">
      <alignment horizontal="right" vertical="top" wrapText="1"/>
    </xf>
    <xf numFmtId="166" fontId="49" fillId="0" borderId="55" xfId="0" applyNumberFormat="1" applyFont="1" applyBorder="1" applyAlignment="1">
      <alignment horizontal="center" vertical="top" wrapText="1"/>
    </xf>
    <xf numFmtId="0" fontId="49" fillId="0" borderId="56" xfId="0" applyFont="1" applyBorder="1" applyAlignment="1">
      <alignment horizontal="right" vertical="top" wrapText="1"/>
    </xf>
    <xf numFmtId="0" fontId="49" fillId="0" borderId="57" xfId="0" applyFont="1" applyBorder="1" applyAlignment="1">
      <alignment horizontal="right" vertical="top" wrapText="1"/>
    </xf>
    <xf numFmtId="0" fontId="49" fillId="0" borderId="57" xfId="0" applyFont="1" applyBorder="1" applyAlignment="1">
      <alignment horizontal="center" wrapText="1"/>
    </xf>
    <xf numFmtId="0" fontId="49" fillId="0" borderId="57" xfId="0" applyFont="1" applyBorder="1" applyAlignment="1">
      <alignment wrapText="1"/>
    </xf>
    <xf numFmtId="43" fontId="49" fillId="0" borderId="57" xfId="1" applyFont="1" applyBorder="1" applyAlignment="1">
      <alignment wrapText="1"/>
    </xf>
    <xf numFmtId="0" fontId="53" fillId="12" borderId="16" xfId="0" applyFont="1" applyFill="1" applyBorder="1" applyAlignment="1">
      <alignment vertical="top" wrapText="1"/>
    </xf>
    <xf numFmtId="0" fontId="54" fillId="12" borderId="16" xfId="0" applyFont="1" applyFill="1" applyBorder="1" applyAlignment="1">
      <alignment vertical="top" wrapText="1"/>
    </xf>
    <xf numFmtId="0" fontId="49" fillId="12" borderId="16" xfId="0" applyFont="1" applyFill="1" applyBorder="1" applyAlignment="1">
      <alignment vertical="top" wrapText="1"/>
    </xf>
    <xf numFmtId="0" fontId="53" fillId="12" borderId="18" xfId="0" applyFont="1" applyFill="1" applyBorder="1" applyAlignment="1">
      <alignment vertical="top" wrapText="1"/>
    </xf>
    <xf numFmtId="164" fontId="53" fillId="14" borderId="43" xfId="1" applyNumberFormat="1" applyFont="1" applyFill="1" applyBorder="1" applyAlignment="1">
      <alignment vertical="top" wrapText="1"/>
    </xf>
    <xf numFmtId="164" fontId="53" fillId="14" borderId="44" xfId="1" applyNumberFormat="1" applyFont="1" applyFill="1" applyBorder="1" applyAlignment="1">
      <alignment vertical="top" wrapText="1"/>
    </xf>
    <xf numFmtId="164" fontId="54" fillId="14" borderId="55" xfId="1" applyNumberFormat="1" applyFont="1" applyFill="1" applyBorder="1" applyAlignment="1">
      <alignment vertical="top" wrapText="1"/>
    </xf>
    <xf numFmtId="164" fontId="53" fillId="14" borderId="55" xfId="1" applyNumberFormat="1" applyFont="1" applyFill="1" applyBorder="1" applyAlignment="1">
      <alignment vertical="top" wrapText="1"/>
    </xf>
    <xf numFmtId="164" fontId="53" fillId="14" borderId="56" xfId="1" applyNumberFormat="1" applyFont="1" applyFill="1" applyBorder="1" applyAlignment="1">
      <alignment vertical="top" wrapText="1"/>
    </xf>
    <xf numFmtId="164" fontId="53" fillId="14" borderId="46" xfId="1" applyNumberFormat="1" applyFont="1" applyFill="1" applyBorder="1" applyAlignment="1">
      <alignment vertical="top" wrapText="1"/>
    </xf>
    <xf numFmtId="164" fontId="53" fillId="14" borderId="39" xfId="1" applyNumberFormat="1" applyFont="1" applyFill="1" applyBorder="1" applyAlignment="1">
      <alignment vertical="top" wrapText="1"/>
    </xf>
    <xf numFmtId="164" fontId="53" fillId="14" borderId="40" xfId="1" applyNumberFormat="1" applyFont="1" applyFill="1" applyBorder="1" applyAlignment="1">
      <alignment vertical="top" wrapText="1"/>
    </xf>
    <xf numFmtId="164" fontId="53" fillId="14" borderId="2" xfId="1" applyNumberFormat="1" applyFont="1" applyFill="1" applyBorder="1" applyAlignment="1">
      <alignment vertical="top" wrapText="1"/>
    </xf>
    <xf numFmtId="164" fontId="53" fillId="14" borderId="5" xfId="1" applyNumberFormat="1" applyFont="1" applyFill="1" applyBorder="1" applyAlignment="1">
      <alignment vertical="top" wrapText="1"/>
    </xf>
    <xf numFmtId="164" fontId="53" fillId="14" borderId="76" xfId="1" applyNumberFormat="1" applyFont="1" applyFill="1" applyBorder="1" applyAlignment="1">
      <alignment vertical="top" wrapText="1"/>
    </xf>
    <xf numFmtId="166" fontId="49" fillId="14" borderId="20" xfId="0" applyNumberFormat="1" applyFont="1" applyFill="1" applyBorder="1" applyAlignment="1">
      <alignment horizontal="center" vertical="top" wrapText="1"/>
    </xf>
    <xf numFmtId="164" fontId="53" fillId="14" borderId="52" xfId="1" applyNumberFormat="1" applyFont="1" applyFill="1" applyBorder="1" applyAlignment="1">
      <alignment vertical="top" wrapText="1"/>
    </xf>
    <xf numFmtId="166" fontId="49" fillId="14" borderId="55" xfId="0" applyNumberFormat="1" applyFont="1" applyFill="1" applyBorder="1" applyAlignment="1">
      <alignment horizontal="center" vertical="top" wrapText="1"/>
    </xf>
    <xf numFmtId="0" fontId="53" fillId="14" borderId="53" xfId="0" applyFont="1" applyFill="1" applyBorder="1" applyAlignment="1">
      <alignment vertical="top" wrapText="1"/>
    </xf>
    <xf numFmtId="0" fontId="53" fillId="14" borderId="58" xfId="0" applyFont="1" applyFill="1" applyBorder="1" applyAlignment="1">
      <alignment vertical="top" wrapText="1"/>
    </xf>
    <xf numFmtId="0" fontId="51" fillId="0" borderId="78" xfId="0" applyFont="1" applyBorder="1" applyAlignment="1">
      <alignment vertical="top" wrapText="1"/>
    </xf>
    <xf numFmtId="166" fontId="49" fillId="0" borderId="77" xfId="0" applyNumberFormat="1" applyFont="1" applyBorder="1" applyAlignment="1">
      <alignment horizontal="center" vertical="top" wrapText="1"/>
    </xf>
    <xf numFmtId="0" fontId="49" fillId="0" borderId="7" xfId="0" applyFont="1" applyBorder="1" applyAlignment="1">
      <alignment vertical="top" wrapText="1"/>
    </xf>
    <xf numFmtId="164" fontId="48" fillId="0" borderId="86" xfId="1" applyNumberFormat="1" applyFont="1" applyBorder="1" applyAlignment="1">
      <alignment horizontal="right" vertical="top" wrapText="1"/>
    </xf>
    <xf numFmtId="164" fontId="48" fillId="0" borderId="9" xfId="1" applyNumberFormat="1" applyFont="1" applyBorder="1" applyAlignment="1">
      <alignment horizontal="right" vertical="top" wrapText="1"/>
    </xf>
    <xf numFmtId="164" fontId="48" fillId="0" borderId="87" xfId="1" applyNumberFormat="1" applyFont="1" applyBorder="1" applyAlignment="1">
      <alignment horizontal="right" vertical="top" wrapText="1"/>
    </xf>
    <xf numFmtId="166" fontId="48" fillId="0" borderId="86" xfId="1" applyNumberFormat="1" applyFont="1" applyFill="1" applyBorder="1" applyAlignment="1">
      <alignment horizontal="right" vertical="top" wrapText="1"/>
    </xf>
    <xf numFmtId="43" fontId="49" fillId="0" borderId="7" xfId="1" applyFont="1" applyBorder="1" applyAlignment="1">
      <alignment horizontal="right" vertical="top" wrapText="1"/>
    </xf>
    <xf numFmtId="164" fontId="48" fillId="0" borderId="4" xfId="1" applyNumberFormat="1" applyFont="1" applyBorder="1" applyAlignment="1">
      <alignment horizontal="right" vertical="top" wrapText="1"/>
    </xf>
    <xf numFmtId="0" fontId="49" fillId="0" borderId="4" xfId="0" applyFont="1" applyBorder="1" applyAlignment="1">
      <alignment vertical="top" wrapText="1"/>
    </xf>
    <xf numFmtId="164" fontId="49" fillId="8" borderId="43" xfId="1" applyNumberFormat="1" applyFont="1" applyFill="1" applyBorder="1" applyAlignment="1">
      <alignment horizontal="right" vertical="top" wrapText="1"/>
    </xf>
    <xf numFmtId="164" fontId="49" fillId="8" borderId="44" xfId="1" applyNumberFormat="1" applyFont="1" applyFill="1" applyBorder="1" applyAlignment="1">
      <alignment horizontal="right" vertical="top" wrapText="1"/>
    </xf>
    <xf numFmtId="164" fontId="48" fillId="8" borderId="55" xfId="1" applyNumberFormat="1" applyFont="1" applyFill="1" applyBorder="1" applyAlignment="1">
      <alignment horizontal="right" vertical="top" wrapText="1"/>
    </xf>
    <xf numFmtId="164" fontId="48" fillId="8" borderId="44" xfId="1" applyNumberFormat="1" applyFont="1" applyFill="1" applyBorder="1" applyAlignment="1">
      <alignment horizontal="right" vertical="top" wrapText="1"/>
    </xf>
    <xf numFmtId="164" fontId="48" fillId="8" borderId="56" xfId="1" applyNumberFormat="1" applyFont="1" applyFill="1" applyBorder="1" applyAlignment="1">
      <alignment horizontal="right" vertical="top" wrapText="1"/>
    </xf>
    <xf numFmtId="164" fontId="48" fillId="8" borderId="46" xfId="1" applyNumberFormat="1" applyFont="1" applyFill="1" applyBorder="1" applyAlignment="1">
      <alignment horizontal="right" vertical="top" wrapText="1"/>
    </xf>
    <xf numFmtId="0" fontId="49" fillId="0" borderId="57" xfId="0" applyFont="1" applyBorder="1" applyAlignment="1">
      <alignment horizontal="right" wrapText="1"/>
    </xf>
    <xf numFmtId="0" fontId="53" fillId="16" borderId="16" xfId="0" applyFont="1" applyFill="1" applyBorder="1" applyAlignment="1">
      <alignment vertical="top" wrapText="1"/>
    </xf>
    <xf numFmtId="0" fontId="54" fillId="16" borderId="16" xfId="0" applyFont="1" applyFill="1" applyBorder="1" applyAlignment="1">
      <alignment vertical="top" wrapText="1"/>
    </xf>
    <xf numFmtId="0" fontId="49" fillId="16" borderId="16" xfId="0" applyFont="1" applyFill="1" applyBorder="1" applyAlignment="1">
      <alignment vertical="top" wrapText="1"/>
    </xf>
    <xf numFmtId="0" fontId="53" fillId="16" borderId="18" xfId="0" applyFont="1" applyFill="1" applyBorder="1" applyAlignment="1">
      <alignment vertical="top" wrapText="1"/>
    </xf>
    <xf numFmtId="0" fontId="60" fillId="0" borderId="0" xfId="0" applyFont="1" applyAlignment="1">
      <alignment horizontal="right" vertical="center" wrapText="1"/>
    </xf>
    <xf numFmtId="0" fontId="60" fillId="0" borderId="0" xfId="0" applyFont="1" applyAlignment="1">
      <alignment horizontal="right" wrapText="1"/>
    </xf>
    <xf numFmtId="0" fontId="60" fillId="0" borderId="0" xfId="0" applyFont="1" applyAlignment="1">
      <alignment horizontal="right"/>
    </xf>
    <xf numFmtId="43" fontId="0" fillId="0" borderId="0" xfId="1" applyFont="1"/>
    <xf numFmtId="43" fontId="60" fillId="0" borderId="0" xfId="1" applyFont="1"/>
    <xf numFmtId="43" fontId="60" fillId="0" borderId="0" xfId="0" applyNumberFormat="1" applyFont="1"/>
    <xf numFmtId="0" fontId="0" fillId="0" borderId="0" xfId="0" applyAlignment="1">
      <alignment horizontal="right"/>
    </xf>
    <xf numFmtId="43" fontId="60" fillId="0" borderId="64" xfId="1" applyFont="1" applyBorder="1"/>
    <xf numFmtId="43" fontId="60" fillId="0" borderId="64" xfId="0" applyNumberFormat="1" applyFont="1" applyBorder="1"/>
    <xf numFmtId="43" fontId="0" fillId="0" borderId="64" xfId="1" applyFont="1" applyBorder="1"/>
    <xf numFmtId="43" fontId="61" fillId="0" borderId="0" xfId="1" applyFont="1"/>
    <xf numFmtId="164" fontId="58" fillId="5" borderId="0" xfId="1" applyNumberFormat="1" applyFont="1" applyFill="1"/>
    <xf numFmtId="0" fontId="32" fillId="5" borderId="16" xfId="2" applyFont="1" applyFill="1" applyBorder="1"/>
    <xf numFmtId="0" fontId="32" fillId="5" borderId="18" xfId="2" applyFont="1" applyFill="1" applyBorder="1"/>
    <xf numFmtId="0" fontId="62" fillId="0" borderId="0" xfId="2" applyFont="1"/>
    <xf numFmtId="10" fontId="32" fillId="5" borderId="0" xfId="2" applyNumberFormat="1" applyFont="1" applyFill="1"/>
    <xf numFmtId="164" fontId="32" fillId="5" borderId="0" xfId="1" applyNumberFormat="1" applyFont="1" applyFill="1"/>
    <xf numFmtId="164" fontId="31" fillId="0" borderId="0" xfId="2" applyNumberFormat="1"/>
    <xf numFmtId="164" fontId="32" fillId="0" borderId="0" xfId="1" applyNumberFormat="1" applyFont="1"/>
    <xf numFmtId="0" fontId="31" fillId="0" borderId="0" xfId="2" applyAlignment="1">
      <alignment horizontal="center"/>
    </xf>
    <xf numFmtId="164" fontId="32" fillId="5" borderId="18" xfId="2" applyNumberFormat="1" applyFont="1" applyFill="1" applyBorder="1"/>
    <xf numFmtId="0" fontId="32" fillId="0" borderId="9" xfId="2" applyFont="1" applyBorder="1"/>
    <xf numFmtId="0" fontId="32" fillId="0" borderId="45" xfId="2" applyFont="1" applyBorder="1" applyAlignment="1">
      <alignment horizontal="right"/>
    </xf>
    <xf numFmtId="0" fontId="32" fillId="0" borderId="3" xfId="2" applyFont="1" applyBorder="1" applyAlignment="1">
      <alignment horizontal="right"/>
    </xf>
    <xf numFmtId="0" fontId="32" fillId="0" borderId="6" xfId="2" applyFont="1" applyBorder="1"/>
    <xf numFmtId="0" fontId="31" fillId="0" borderId="5" xfId="2" applyBorder="1"/>
    <xf numFmtId="0" fontId="31" fillId="0" borderId="6" xfId="2" applyBorder="1" applyAlignment="1">
      <alignment horizontal="right"/>
    </xf>
    <xf numFmtId="164" fontId="31" fillId="0" borderId="0" xfId="3" applyNumberFormat="1" applyFont="1" applyBorder="1"/>
    <xf numFmtId="164" fontId="31" fillId="0" borderId="5" xfId="3" applyNumberFormat="1" applyFont="1" applyBorder="1"/>
    <xf numFmtId="164" fontId="33" fillId="0" borderId="0" xfId="3" applyNumberFormat="1" applyFont="1" applyBorder="1"/>
    <xf numFmtId="164" fontId="33" fillId="0" borderId="5" xfId="3" applyNumberFormat="1" applyFont="1" applyBorder="1"/>
    <xf numFmtId="0" fontId="32" fillId="0" borderId="6" xfId="2" applyFont="1" applyBorder="1" applyAlignment="1">
      <alignment horizontal="left"/>
    </xf>
    <xf numFmtId="164" fontId="32" fillId="0" borderId="0" xfId="2" applyNumberFormat="1" applyFont="1"/>
    <xf numFmtId="164" fontId="32" fillId="0" borderId="5" xfId="2" applyNumberFormat="1" applyFont="1" applyBorder="1"/>
    <xf numFmtId="0" fontId="34" fillId="0" borderId="6" xfId="2" applyFont="1" applyBorder="1" applyAlignment="1">
      <alignment horizontal="right"/>
    </xf>
    <xf numFmtId="164" fontId="34" fillId="0" borderId="0" xfId="3" applyNumberFormat="1" applyFont="1" applyBorder="1"/>
    <xf numFmtId="164" fontId="34" fillId="0" borderId="5" xfId="3" applyNumberFormat="1" applyFont="1" applyBorder="1"/>
    <xf numFmtId="164" fontId="35" fillId="0" borderId="0" xfId="3" applyNumberFormat="1" applyFont="1" applyFill="1" applyBorder="1"/>
    <xf numFmtId="164" fontId="35" fillId="0" borderId="5" xfId="3" applyNumberFormat="1" applyFont="1" applyFill="1" applyBorder="1"/>
    <xf numFmtId="0" fontId="32" fillId="5" borderId="6" xfId="2" applyFont="1" applyFill="1" applyBorder="1" applyAlignment="1">
      <alignment horizontal="left"/>
    </xf>
    <xf numFmtId="0" fontId="32" fillId="5" borderId="11" xfId="2" applyFont="1" applyFill="1" applyBorder="1" applyAlignment="1">
      <alignment horizontal="left"/>
    </xf>
    <xf numFmtId="164" fontId="32" fillId="5" borderId="12" xfId="3" applyNumberFormat="1" applyFont="1" applyFill="1" applyBorder="1"/>
    <xf numFmtId="164" fontId="32" fillId="5" borderId="79" xfId="3" applyNumberFormat="1" applyFont="1" applyFill="1" applyBorder="1"/>
    <xf numFmtId="0" fontId="32" fillId="0" borderId="11" xfId="2" applyFont="1" applyBorder="1" applyAlignment="1">
      <alignment horizontal="left"/>
    </xf>
    <xf numFmtId="164" fontId="32" fillId="0" borderId="12" xfId="2" applyNumberFormat="1" applyFont="1" applyBorder="1"/>
    <xf numFmtId="164" fontId="32" fillId="0" borderId="79" xfId="2" applyNumberFormat="1" applyFont="1" applyBorder="1"/>
    <xf numFmtId="0" fontId="31" fillId="0" borderId="6" xfId="2" applyBorder="1" applyAlignment="1">
      <alignment horizontal="left"/>
    </xf>
    <xf numFmtId="164" fontId="31" fillId="0" borderId="0" xfId="2" applyNumberFormat="1" applyAlignment="1">
      <alignment horizontal="right"/>
    </xf>
    <xf numFmtId="164" fontId="31" fillId="0" borderId="5" xfId="2" applyNumberFormat="1" applyBorder="1"/>
    <xf numFmtId="9" fontId="31" fillId="0" borderId="0" xfId="8" applyFont="1" applyBorder="1" applyAlignment="1">
      <alignment horizontal="right"/>
    </xf>
    <xf numFmtId="9" fontId="31" fillId="0" borderId="5" xfId="8" applyFont="1" applyBorder="1"/>
    <xf numFmtId="164" fontId="32" fillId="5" borderId="0" xfId="2" applyNumberFormat="1" applyFont="1" applyFill="1" applyAlignment="1">
      <alignment horizontal="right"/>
    </xf>
    <xf numFmtId="164" fontId="32" fillId="5" borderId="5" xfId="2" applyNumberFormat="1" applyFont="1" applyFill="1" applyBorder="1"/>
    <xf numFmtId="0" fontId="31" fillId="0" borderId="0" xfId="2" applyAlignment="1">
      <alignment horizontal="left"/>
    </xf>
    <xf numFmtId="0" fontId="31" fillId="0" borderId="9" xfId="2" applyBorder="1" applyAlignment="1">
      <alignment horizontal="left"/>
    </xf>
    <xf numFmtId="164" fontId="32" fillId="0" borderId="45" xfId="2" applyNumberFormat="1" applyFont="1" applyBorder="1"/>
    <xf numFmtId="164" fontId="32" fillId="0" borderId="3" xfId="2" applyNumberFormat="1" applyFont="1" applyBorder="1"/>
    <xf numFmtId="0" fontId="31" fillId="0" borderId="11" xfId="2" applyBorder="1" applyAlignment="1">
      <alignment horizontal="left"/>
    </xf>
    <xf numFmtId="9" fontId="31" fillId="0" borderId="0" xfId="2" applyNumberFormat="1"/>
    <xf numFmtId="10" fontId="31" fillId="0" borderId="0" xfId="2" applyNumberFormat="1"/>
    <xf numFmtId="0" fontId="17" fillId="0" borderId="0" xfId="0" applyFont="1"/>
    <xf numFmtId="0" fontId="16" fillId="0" borderId="0" xfId="0" applyFont="1"/>
    <xf numFmtId="0" fontId="17" fillId="0" borderId="45" xfId="2" applyFont="1" applyBorder="1"/>
    <xf numFmtId="164" fontId="6" fillId="5" borderId="0" xfId="1" applyNumberFormat="1" applyFont="1" applyFill="1"/>
    <xf numFmtId="0" fontId="5" fillId="0" borderId="0" xfId="2" applyFont="1"/>
    <xf numFmtId="164" fontId="5" fillId="0" borderId="0" xfId="2" applyNumberFormat="1" applyFont="1"/>
    <xf numFmtId="164" fontId="6" fillId="0" borderId="0" xfId="1" applyNumberFormat="1" applyFont="1"/>
    <xf numFmtId="0" fontId="6" fillId="0" borderId="0" xfId="2" applyFont="1" applyAlignment="1">
      <alignment horizontal="left"/>
    </xf>
    <xf numFmtId="0" fontId="5" fillId="0" borderId="0" xfId="2" applyFont="1" applyAlignment="1">
      <alignment horizontal="center"/>
    </xf>
    <xf numFmtId="10" fontId="6" fillId="5" borderId="0" xfId="2" applyNumberFormat="1" applyFont="1" applyFill="1" applyAlignment="1">
      <alignment horizontal="center"/>
    </xf>
    <xf numFmtId="0" fontId="27" fillId="0" borderId="0" xfId="0" applyFont="1" applyAlignment="1">
      <alignment vertical="top" wrapText="1"/>
    </xf>
    <xf numFmtId="0" fontId="17" fillId="0" borderId="0" xfId="0" applyFont="1" applyAlignment="1">
      <alignment horizontal="left"/>
    </xf>
    <xf numFmtId="164" fontId="17" fillId="0" borderId="45" xfId="1" applyNumberFormat="1" applyFont="1" applyBorder="1" applyAlignment="1">
      <alignment horizontal="right" vertical="top" wrapText="1"/>
    </xf>
    <xf numFmtId="164" fontId="17" fillId="0" borderId="0" xfId="1" applyNumberFormat="1" applyFont="1" applyAlignment="1">
      <alignment horizontal="right" vertical="top" wrapText="1"/>
    </xf>
    <xf numFmtId="0" fontId="17" fillId="0" borderId="0" xfId="0" applyFont="1" applyAlignment="1">
      <alignment horizontal="justify" vertical="top" wrapText="1"/>
    </xf>
    <xf numFmtId="0" fontId="16" fillId="0" borderId="0" xfId="0" applyFont="1" applyAlignment="1">
      <alignment vertical="top" wrapText="1"/>
    </xf>
    <xf numFmtId="0" fontId="16" fillId="0" borderId="0" xfId="0" applyFont="1" applyAlignment="1">
      <alignment horizontal="justify" vertical="top" wrapText="1"/>
    </xf>
    <xf numFmtId="0" fontId="17" fillId="0" borderId="0" xfId="0" applyFont="1" applyAlignment="1">
      <alignment vertical="top" wrapText="1"/>
    </xf>
    <xf numFmtId="0" fontId="21" fillId="0" borderId="9" xfId="0" applyFont="1" applyBorder="1" applyAlignment="1">
      <alignment horizontal="center" wrapText="1"/>
    </xf>
    <xf numFmtId="0" fontId="21" fillId="0" borderId="45" xfId="0" applyFont="1" applyBorder="1" applyAlignment="1">
      <alignment horizontal="center" wrapText="1"/>
    </xf>
    <xf numFmtId="0" fontId="21" fillId="0" borderId="3" xfId="0" applyFont="1" applyBorder="1" applyAlignment="1">
      <alignment horizontal="center" wrapText="1"/>
    </xf>
    <xf numFmtId="0" fontId="12" fillId="0" borderId="0" xfId="0" applyFont="1" applyAlignment="1">
      <alignment horizontal="justify" vertical="top" wrapText="1"/>
    </xf>
    <xf numFmtId="0" fontId="10" fillId="0" borderId="20" xfId="0" applyFont="1" applyBorder="1" applyAlignment="1">
      <alignment horizontal="center" vertical="top" wrapText="1"/>
    </xf>
    <xf numFmtId="0" fontId="10" fillId="6" borderId="46" xfId="0" applyFont="1" applyFill="1" applyBorder="1" applyAlignment="1">
      <alignment horizontal="left" vertical="top" wrapText="1"/>
    </xf>
    <xf numFmtId="0" fontId="10" fillId="6" borderId="49" xfId="0" applyFont="1" applyFill="1" applyBorder="1" applyAlignment="1">
      <alignment horizontal="left" vertical="top" wrapText="1"/>
    </xf>
    <xf numFmtId="0" fontId="10" fillId="6" borderId="59" xfId="0" applyFont="1" applyFill="1" applyBorder="1" applyAlignment="1">
      <alignment horizontal="left" vertical="top" wrapText="1"/>
    </xf>
    <xf numFmtId="0" fontId="12" fillId="0" borderId="0" xfId="0" applyFont="1" applyAlignment="1">
      <alignment horizontal="left" vertical="top" wrapText="1"/>
    </xf>
    <xf numFmtId="0" fontId="19" fillId="6" borderId="46" xfId="0" applyFont="1" applyFill="1" applyBorder="1" applyAlignment="1">
      <alignment horizontal="left" vertical="top" wrapText="1"/>
    </xf>
    <xf numFmtId="0" fontId="19" fillId="6" borderId="49" xfId="0" applyFont="1" applyFill="1" applyBorder="1" applyAlignment="1">
      <alignment horizontal="left" vertical="top" wrapText="1"/>
    </xf>
    <xf numFmtId="0" fontId="19" fillId="6" borderId="59" xfId="0" applyFont="1" applyFill="1" applyBorder="1" applyAlignment="1">
      <alignment horizontal="left" vertical="top" wrapText="1"/>
    </xf>
    <xf numFmtId="164" fontId="19" fillId="6" borderId="72" xfId="1" applyNumberFormat="1" applyFont="1" applyFill="1" applyBorder="1" applyAlignment="1">
      <alignment horizontal="left" vertical="top" wrapText="1"/>
    </xf>
    <xf numFmtId="164" fontId="19" fillId="6" borderId="73" xfId="1" applyNumberFormat="1" applyFont="1" applyFill="1" applyBorder="1" applyAlignment="1">
      <alignment horizontal="left" vertical="top" wrapText="1"/>
    </xf>
    <xf numFmtId="164" fontId="10" fillId="6" borderId="72" xfId="1" applyNumberFormat="1" applyFont="1" applyFill="1" applyBorder="1" applyAlignment="1">
      <alignment horizontal="left" vertical="top" wrapText="1"/>
    </xf>
    <xf numFmtId="164" fontId="10" fillId="6" borderId="73" xfId="1" applyNumberFormat="1" applyFont="1" applyFill="1" applyBorder="1" applyAlignment="1">
      <alignment horizontal="left" vertical="top" wrapText="1"/>
    </xf>
    <xf numFmtId="0" fontId="10" fillId="6" borderId="72" xfId="0" applyFont="1" applyFill="1" applyBorder="1" applyAlignment="1">
      <alignment horizontal="left" vertical="top" wrapText="1"/>
    </xf>
    <xf numFmtId="0" fontId="10" fillId="6" borderId="73" xfId="0" applyFont="1" applyFill="1" applyBorder="1" applyAlignment="1">
      <alignment horizontal="left" vertical="top" wrapText="1"/>
    </xf>
    <xf numFmtId="0" fontId="10" fillId="0" borderId="21" xfId="0" applyFont="1" applyBorder="1" applyAlignment="1">
      <alignment horizontal="center" vertical="top" wrapText="1"/>
    </xf>
    <xf numFmtId="0" fontId="10" fillId="0" borderId="28" xfId="0" applyFont="1" applyBorder="1" applyAlignment="1">
      <alignment horizontal="center" vertical="top" wrapText="1"/>
    </xf>
    <xf numFmtId="0" fontId="10" fillId="0" borderId="19" xfId="0" applyFont="1" applyBorder="1" applyAlignment="1">
      <alignment horizontal="center" vertical="top" wrapText="1"/>
    </xf>
    <xf numFmtId="0" fontId="10" fillId="0" borderId="22" xfId="0" applyFont="1" applyBorder="1" applyAlignment="1">
      <alignment horizontal="center" vertical="top" wrapText="1"/>
    </xf>
    <xf numFmtId="0" fontId="39" fillId="0" borderId="72" xfId="0" applyFont="1" applyBorder="1" applyAlignment="1">
      <alignment horizontal="center" vertical="center" wrapText="1"/>
    </xf>
    <xf numFmtId="0" fontId="39" fillId="0" borderId="73" xfId="0" applyFont="1" applyBorder="1" applyAlignment="1">
      <alignment horizontal="center" vertical="center" wrapText="1"/>
    </xf>
    <xf numFmtId="0" fontId="39" fillId="0" borderId="74" xfId="0" applyFont="1" applyBorder="1" applyAlignment="1">
      <alignment horizontal="center" vertical="center" wrapText="1"/>
    </xf>
    <xf numFmtId="0" fontId="8" fillId="5" borderId="12" xfId="0" applyFont="1" applyFill="1" applyBorder="1" applyAlignment="1">
      <alignment horizontal="center"/>
    </xf>
    <xf numFmtId="0" fontId="46" fillId="0" borderId="72" xfId="0" applyFont="1" applyBorder="1" applyAlignment="1">
      <alignment horizontal="center" vertical="center" wrapText="1"/>
    </xf>
    <xf numFmtId="0" fontId="46" fillId="0" borderId="73" xfId="0" applyFont="1" applyBorder="1" applyAlignment="1">
      <alignment horizontal="center" vertical="center" wrapText="1"/>
    </xf>
    <xf numFmtId="0" fontId="46" fillId="0" borderId="74" xfId="0" applyFont="1" applyBorder="1" applyAlignment="1">
      <alignment horizontal="center" vertical="center" wrapText="1"/>
    </xf>
    <xf numFmtId="0" fontId="20" fillId="0" borderId="32" xfId="0" applyFont="1" applyBorder="1" applyAlignment="1">
      <alignment horizontal="center" vertical="top" wrapText="1"/>
    </xf>
    <xf numFmtId="0" fontId="20" fillId="0" borderId="44" xfId="0" applyFont="1" applyBorder="1" applyAlignment="1">
      <alignment horizontal="center" vertical="top" wrapText="1"/>
    </xf>
    <xf numFmtId="0" fontId="10" fillId="0" borderId="32" xfId="0" applyFont="1" applyBorder="1" applyAlignment="1">
      <alignment horizontal="center" vertical="top" wrapText="1"/>
    </xf>
    <xf numFmtId="0" fontId="10" fillId="0" borderId="44" xfId="0" applyFont="1" applyBorder="1" applyAlignment="1">
      <alignment horizontal="center" vertical="top" wrapText="1"/>
    </xf>
    <xf numFmtId="0" fontId="19" fillId="0" borderId="32" xfId="0" applyFont="1" applyBorder="1" applyAlignment="1">
      <alignment horizontal="center" vertical="top" wrapText="1"/>
    </xf>
    <xf numFmtId="0" fontId="19" fillId="0" borderId="44" xfId="0" applyFont="1" applyBorder="1" applyAlignment="1">
      <alignment horizontal="center" vertical="top" wrapText="1"/>
    </xf>
    <xf numFmtId="0" fontId="51" fillId="0" borderId="21" xfId="0" applyFont="1" applyBorder="1" applyAlignment="1">
      <alignment horizontal="center" vertical="top" wrapText="1"/>
    </xf>
    <xf numFmtId="0" fontId="51" fillId="0" borderId="34" xfId="0" applyFont="1" applyBorder="1" applyAlignment="1">
      <alignment horizontal="center" vertical="top" wrapText="1"/>
    </xf>
    <xf numFmtId="0" fontId="51" fillId="0" borderId="30" xfId="0" applyFont="1" applyBorder="1" applyAlignment="1">
      <alignment horizontal="center" vertical="top" wrapText="1"/>
    </xf>
    <xf numFmtId="0" fontId="51" fillId="0" borderId="35" xfId="0" applyFont="1" applyBorder="1" applyAlignment="1">
      <alignment horizontal="center" vertical="top" wrapText="1"/>
    </xf>
    <xf numFmtId="0" fontId="59" fillId="0" borderId="4" xfId="0" applyFont="1" applyBorder="1" applyAlignment="1">
      <alignment horizontal="center" wrapText="1"/>
    </xf>
    <xf numFmtId="0" fontId="59" fillId="0" borderId="1" xfId="0" applyFont="1" applyBorder="1" applyAlignment="1">
      <alignment horizontal="center" wrapText="1"/>
    </xf>
    <xf numFmtId="0" fontId="59" fillId="0" borderId="57" xfId="0" applyFont="1" applyBorder="1" applyAlignment="1">
      <alignment horizontal="center" wrapText="1"/>
    </xf>
    <xf numFmtId="0" fontId="51" fillId="0" borderId="20" xfId="0" applyFont="1" applyBorder="1" applyAlignment="1">
      <alignment horizontal="center" vertical="top" wrapText="1"/>
    </xf>
    <xf numFmtId="0" fontId="51" fillId="0" borderId="32" xfId="0" applyFont="1" applyBorder="1" applyAlignment="1">
      <alignment horizontal="center" vertical="top" wrapText="1"/>
    </xf>
    <xf numFmtId="0" fontId="48" fillId="0" borderId="70" xfId="0" applyFont="1" applyBorder="1" applyAlignment="1">
      <alignment horizontal="center" vertical="top" wrapText="1"/>
    </xf>
    <xf numFmtId="0" fontId="48" fillId="0" borderId="6" xfId="0" applyFont="1" applyBorder="1" applyAlignment="1">
      <alignment horizontal="center" vertical="top" wrapText="1"/>
    </xf>
    <xf numFmtId="0" fontId="48" fillId="0" borderId="32" xfId="0" applyFont="1" applyBorder="1" applyAlignment="1">
      <alignment horizontal="center" vertical="top" wrapText="1"/>
    </xf>
    <xf numFmtId="0" fontId="48" fillId="0" borderId="40" xfId="0" applyFont="1" applyBorder="1" applyAlignment="1">
      <alignment horizontal="center" vertical="top" wrapText="1"/>
    </xf>
    <xf numFmtId="0" fontId="48" fillId="0" borderId="21" xfId="0" applyFont="1" applyBorder="1" applyAlignment="1">
      <alignment horizontal="center" vertical="top" wrapText="1"/>
    </xf>
    <xf numFmtId="0" fontId="48" fillId="0" borderId="34" xfId="0" applyFont="1" applyBorder="1" applyAlignment="1">
      <alignment horizontal="center" vertical="top" wrapText="1"/>
    </xf>
    <xf numFmtId="0" fontId="48" fillId="0" borderId="20" xfId="0" applyFont="1" applyBorder="1" applyAlignment="1">
      <alignment horizontal="center" vertical="top" wrapText="1"/>
    </xf>
    <xf numFmtId="0" fontId="48" fillId="0" borderId="19" xfId="0" applyFont="1" applyBorder="1" applyAlignment="1">
      <alignment horizontal="center" vertical="top" wrapText="1"/>
    </xf>
    <xf numFmtId="0" fontId="48" fillId="0" borderId="31" xfId="0" applyFont="1" applyBorder="1" applyAlignment="1">
      <alignment horizontal="center" vertical="top" wrapText="1"/>
    </xf>
    <xf numFmtId="0" fontId="48" fillId="0" borderId="0" xfId="0" applyFont="1" applyAlignment="1">
      <alignment wrapText="1"/>
    </xf>
    <xf numFmtId="0" fontId="48" fillId="0" borderId="22" xfId="0" applyFont="1" applyBorder="1" applyAlignment="1">
      <alignment horizontal="center" vertical="top" wrapText="1"/>
    </xf>
    <xf numFmtId="0" fontId="48" fillId="0" borderId="33" xfId="0" applyFont="1" applyBorder="1" applyAlignment="1">
      <alignment horizontal="center" vertical="top" wrapText="1"/>
    </xf>
    <xf numFmtId="0" fontId="48" fillId="12" borderId="15" xfId="0" applyFont="1" applyFill="1" applyBorder="1" applyAlignment="1">
      <alignment horizontal="left" vertical="top" wrapText="1"/>
    </xf>
    <xf numFmtId="0" fontId="48" fillId="12" borderId="16" xfId="0" applyFont="1" applyFill="1" applyBorder="1" applyAlignment="1">
      <alignment horizontal="left" vertical="top" wrapText="1"/>
    </xf>
    <xf numFmtId="0" fontId="54" fillId="0" borderId="19" xfId="0" applyFont="1" applyBorder="1" applyAlignment="1">
      <alignment vertical="top" wrapText="1"/>
    </xf>
    <xf numFmtId="0" fontId="54" fillId="0" borderId="31" xfId="0" applyFont="1" applyBorder="1" applyAlignment="1">
      <alignment vertical="top" wrapText="1"/>
    </xf>
    <xf numFmtId="0" fontId="54" fillId="0" borderId="20" xfId="0" applyFont="1" applyBorder="1" applyAlignment="1">
      <alignment vertical="top" wrapText="1"/>
    </xf>
    <xf numFmtId="0" fontId="54" fillId="0" borderId="32" xfId="0" applyFont="1" applyBorder="1" applyAlignment="1">
      <alignment vertical="top" wrapText="1"/>
    </xf>
    <xf numFmtId="0" fontId="54" fillId="0" borderId="22" xfId="0" applyFont="1" applyBorder="1" applyAlignment="1">
      <alignment vertical="top" wrapText="1"/>
    </xf>
    <xf numFmtId="0" fontId="54" fillId="0" borderId="33" xfId="0" applyFont="1" applyBorder="1" applyAlignment="1">
      <alignment vertical="top" wrapText="1"/>
    </xf>
    <xf numFmtId="0" fontId="48" fillId="0" borderId="0" xfId="0" applyFont="1" applyAlignment="1">
      <alignment horizontal="left"/>
    </xf>
    <xf numFmtId="0" fontId="48" fillId="14" borderId="72" xfId="0" applyFont="1" applyFill="1" applyBorder="1" applyAlignment="1">
      <alignment horizontal="left" vertical="top" wrapText="1"/>
    </xf>
    <xf numFmtId="0" fontId="48" fillId="14" borderId="73" xfId="0" applyFont="1" applyFill="1" applyBorder="1" applyAlignment="1">
      <alignment horizontal="left" vertical="top" wrapText="1"/>
    </xf>
    <xf numFmtId="0" fontId="48" fillId="14" borderId="74" xfId="0" applyFont="1" applyFill="1" applyBorder="1" applyAlignment="1">
      <alignment horizontal="left" vertical="top" wrapText="1"/>
    </xf>
    <xf numFmtId="0" fontId="48" fillId="16" borderId="15" xfId="0" applyFont="1" applyFill="1" applyBorder="1" applyAlignment="1">
      <alignment horizontal="left" vertical="top" wrapText="1"/>
    </xf>
    <xf numFmtId="0" fontId="48" fillId="16" borderId="16" xfId="0" applyFont="1" applyFill="1" applyBorder="1" applyAlignment="1">
      <alignment horizontal="left" vertical="top" wrapText="1"/>
    </xf>
    <xf numFmtId="0" fontId="48" fillId="0" borderId="47" xfId="0" applyFont="1" applyBorder="1" applyAlignment="1">
      <alignment horizontal="center" vertical="top" wrapText="1"/>
    </xf>
    <xf numFmtId="0" fontId="55" fillId="0" borderId="4" xfId="0" applyFont="1" applyBorder="1" applyAlignment="1">
      <alignment horizontal="center" wrapText="1"/>
    </xf>
    <xf numFmtId="0" fontId="55" fillId="0" borderId="1" xfId="0" applyFont="1" applyBorder="1" applyAlignment="1">
      <alignment horizontal="center" wrapText="1"/>
    </xf>
    <xf numFmtId="0" fontId="55" fillId="0" borderId="57" xfId="0" applyFont="1" applyBorder="1" applyAlignment="1">
      <alignment horizontal="center" wrapText="1"/>
    </xf>
    <xf numFmtId="0" fontId="55" fillId="0" borderId="4"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57" xfId="0" applyFont="1" applyBorder="1" applyAlignment="1">
      <alignment horizontal="center" vertical="center" wrapText="1"/>
    </xf>
    <xf numFmtId="0" fontId="51" fillId="0" borderId="1" xfId="0" applyFont="1" applyBorder="1" applyAlignment="1">
      <alignment horizontal="center" vertical="top" wrapText="1"/>
    </xf>
    <xf numFmtId="0" fontId="55" fillId="0" borderId="77" xfId="0" applyFont="1" applyBorder="1" applyAlignment="1">
      <alignment horizontal="center" vertical="center" wrapText="1"/>
    </xf>
    <xf numFmtId="0" fontId="55" fillId="0" borderId="44" xfId="0" applyFont="1" applyBorder="1" applyAlignment="1">
      <alignment horizontal="center" vertical="center" wrapText="1"/>
    </xf>
    <xf numFmtId="0" fontId="51" fillId="0" borderId="22" xfId="0" applyFont="1" applyBorder="1" applyAlignment="1">
      <alignment horizontal="center" vertical="top" wrapText="1"/>
    </xf>
    <xf numFmtId="0" fontId="51" fillId="0" borderId="33" xfId="0" applyFont="1" applyBorder="1" applyAlignment="1">
      <alignment horizontal="center" vertical="top" wrapText="1"/>
    </xf>
    <xf numFmtId="0" fontId="49" fillId="0" borderId="52" xfId="0" applyFont="1" applyBorder="1" applyAlignment="1">
      <alignment horizontal="center" vertical="center" wrapText="1"/>
    </xf>
    <xf numFmtId="0" fontId="49" fillId="0" borderId="20" xfId="0" applyFont="1" applyBorder="1" applyAlignment="1">
      <alignment horizontal="center" vertical="center" wrapText="1"/>
    </xf>
    <xf numFmtId="0" fontId="51" fillId="0" borderId="60" xfId="0" applyFont="1" applyBorder="1" applyAlignment="1">
      <alignment horizontal="center" vertical="top" wrapText="1"/>
    </xf>
    <xf numFmtId="0" fontId="51" fillId="0" borderId="62" xfId="0" applyFont="1" applyBorder="1" applyAlignment="1">
      <alignment horizontal="center" vertical="top" wrapText="1"/>
    </xf>
    <xf numFmtId="0" fontId="55" fillId="0" borderId="52"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51" xfId="0" applyFont="1" applyBorder="1" applyAlignment="1">
      <alignment horizontal="center" wrapText="1"/>
    </xf>
    <xf numFmtId="0" fontId="55" fillId="0" borderId="52" xfId="0" applyFont="1" applyBorder="1" applyAlignment="1">
      <alignment horizontal="center" wrapText="1"/>
    </xf>
    <xf numFmtId="0" fontId="55" fillId="0" borderId="54" xfId="0" applyFont="1" applyBorder="1" applyAlignment="1">
      <alignment horizontal="center" wrapText="1"/>
    </xf>
    <xf numFmtId="0" fontId="49" fillId="0" borderId="32" xfId="0" applyFont="1" applyBorder="1" applyAlignment="1">
      <alignment horizontal="center" vertical="center" wrapText="1"/>
    </xf>
    <xf numFmtId="0" fontId="49" fillId="0" borderId="44" xfId="0" applyFont="1" applyBorder="1" applyAlignment="1">
      <alignment horizontal="center" vertical="center" wrapText="1"/>
    </xf>
    <xf numFmtId="0" fontId="55" fillId="0" borderId="33" xfId="0" applyFont="1" applyBorder="1" applyAlignment="1">
      <alignment horizontal="center" vertical="center" wrapText="1"/>
    </xf>
    <xf numFmtId="0" fontId="55" fillId="0" borderId="56" xfId="0" applyFont="1" applyBorder="1" applyAlignment="1">
      <alignment horizontal="center" vertical="center" wrapText="1"/>
    </xf>
    <xf numFmtId="0" fontId="49" fillId="0" borderId="78" xfId="0" applyFont="1" applyBorder="1" applyAlignment="1">
      <alignment horizontal="center" vertical="center" wrapText="1"/>
    </xf>
    <xf numFmtId="0" fontId="49" fillId="0" borderId="43" xfId="0" applyFont="1" applyBorder="1" applyAlignment="1">
      <alignment horizontal="center" vertical="center" wrapText="1"/>
    </xf>
    <xf numFmtId="0" fontId="49" fillId="0" borderId="77" xfId="0" applyFont="1" applyBorder="1" applyAlignment="1">
      <alignment horizontal="center" vertical="center" wrapText="1"/>
    </xf>
    <xf numFmtId="0" fontId="55" fillId="0" borderId="15" xfId="0" applyFont="1" applyBorder="1" applyAlignment="1">
      <alignment horizontal="center" wrapText="1"/>
    </xf>
    <xf numFmtId="0" fontId="55" fillId="0" borderId="16" xfId="0" applyFont="1" applyBorder="1" applyAlignment="1">
      <alignment horizontal="center" wrapText="1"/>
    </xf>
    <xf numFmtId="0" fontId="55" fillId="0" borderId="18" xfId="0" applyFont="1" applyBorder="1" applyAlignment="1">
      <alignment horizontal="center" wrapText="1"/>
    </xf>
    <xf numFmtId="0" fontId="55" fillId="0" borderId="9" xfId="0" applyFont="1" applyBorder="1" applyAlignment="1">
      <alignment horizontal="center" vertical="center" wrapText="1"/>
    </xf>
    <xf numFmtId="0" fontId="55" fillId="0" borderId="4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56" xfId="0" applyFont="1" applyBorder="1" applyAlignment="1">
      <alignment horizontal="center" vertical="center" wrapText="1"/>
    </xf>
    <xf numFmtId="0" fontId="55" fillId="0" borderId="15" xfId="0" applyFont="1" applyBorder="1" applyAlignment="1">
      <alignment horizontal="center" vertical="center" wrapText="1"/>
    </xf>
    <xf numFmtId="0" fontId="55" fillId="0" borderId="16" xfId="0" applyFont="1" applyBorder="1" applyAlignment="1">
      <alignment horizontal="center" vertical="center" wrapText="1"/>
    </xf>
    <xf numFmtId="0" fontId="55" fillId="0" borderId="18" xfId="0" applyFont="1" applyBorder="1" applyAlignment="1">
      <alignment horizontal="center" vertical="center" wrapText="1"/>
    </xf>
    <xf numFmtId="0" fontId="55" fillId="0" borderId="7" xfId="0" applyFont="1" applyBorder="1" applyAlignment="1">
      <alignment horizontal="center" vertical="center" wrapText="1"/>
    </xf>
    <xf numFmtId="0" fontId="48" fillId="11" borderId="12" xfId="0" applyFont="1" applyFill="1" applyBorder="1" applyAlignment="1">
      <alignment horizontal="center"/>
    </xf>
    <xf numFmtId="0" fontId="51" fillId="0" borderId="9" xfId="0" applyFont="1" applyBorder="1" applyAlignment="1">
      <alignment horizontal="center" wrapText="1"/>
    </xf>
    <xf numFmtId="0" fontId="51" fillId="0" borderId="45" xfId="0" applyFont="1" applyBorder="1" applyAlignment="1">
      <alignment horizontal="center" wrapText="1"/>
    </xf>
    <xf numFmtId="0" fontId="51" fillId="0" borderId="3" xfId="0" applyFont="1" applyBorder="1" applyAlignment="1">
      <alignment horizontal="center" wrapText="1"/>
    </xf>
    <xf numFmtId="0" fontId="55" fillId="0" borderId="53" xfId="0" applyFont="1" applyBorder="1" applyAlignment="1">
      <alignment horizontal="center" vertical="center" wrapText="1"/>
    </xf>
    <xf numFmtId="0" fontId="55" fillId="0" borderId="22" xfId="0" applyFont="1" applyBorder="1" applyAlignment="1">
      <alignment horizontal="center" vertical="center" wrapText="1"/>
    </xf>
    <xf numFmtId="0" fontId="55" fillId="0" borderId="87" xfId="0" applyFont="1" applyBorder="1" applyAlignment="1">
      <alignment horizontal="center" vertical="center" wrapText="1"/>
    </xf>
    <xf numFmtId="0" fontId="55" fillId="0" borderId="59" xfId="0" applyFont="1" applyBorder="1" applyAlignment="1">
      <alignment horizontal="center" vertical="center" wrapText="1"/>
    </xf>
    <xf numFmtId="0" fontId="55" fillId="0" borderId="86" xfId="0" applyFont="1" applyBorder="1" applyAlignment="1">
      <alignment horizontal="center" vertical="center" wrapText="1"/>
    </xf>
    <xf numFmtId="0" fontId="55" fillId="0" borderId="55" xfId="0" applyFont="1" applyBorder="1" applyAlignment="1">
      <alignment horizontal="center" vertical="center" wrapText="1"/>
    </xf>
    <xf numFmtId="0" fontId="49" fillId="0" borderId="51" xfId="0" applyFont="1" applyBorder="1" applyAlignment="1">
      <alignment horizontal="center" vertical="center" wrapText="1"/>
    </xf>
    <xf numFmtId="0" fontId="49" fillId="0" borderId="19" xfId="0" applyFont="1" applyBorder="1" applyAlignment="1">
      <alignment horizontal="center" vertical="center" wrapText="1"/>
    </xf>
    <xf numFmtId="0" fontId="57" fillId="0" borderId="87" xfId="0" applyFont="1" applyBorder="1" applyAlignment="1">
      <alignment horizontal="center" vertical="center" wrapText="1"/>
    </xf>
    <xf numFmtId="0" fontId="57" fillId="0" borderId="62" xfId="0" applyFont="1" applyBorder="1" applyAlignment="1">
      <alignment horizontal="center" vertical="center" wrapText="1"/>
    </xf>
    <xf numFmtId="0" fontId="57" fillId="0" borderId="77" xfId="0" applyFont="1" applyBorder="1" applyAlignment="1">
      <alignment horizontal="center" vertical="center" wrapText="1"/>
    </xf>
    <xf numFmtId="0" fontId="57" fillId="0" borderId="40"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40" xfId="0" applyFont="1" applyBorder="1" applyAlignment="1">
      <alignment horizontal="center" vertical="center" wrapText="1"/>
    </xf>
    <xf numFmtId="0" fontId="8" fillId="0" borderId="0" xfId="0" applyFont="1" applyAlignment="1">
      <alignment wrapText="1"/>
    </xf>
    <xf numFmtId="0" fontId="20" fillId="10" borderId="15" xfId="0" applyFont="1" applyFill="1" applyBorder="1" applyAlignment="1">
      <alignment horizontal="left" vertical="top" wrapText="1"/>
    </xf>
    <xf numFmtId="0" fontId="20" fillId="10" borderId="16" xfId="0" applyFont="1" applyFill="1" applyBorder="1" applyAlignment="1">
      <alignment horizontal="left" vertical="top" wrapText="1"/>
    </xf>
    <xf numFmtId="0" fontId="20" fillId="10" borderId="0" xfId="0" applyFont="1" applyFill="1" applyAlignment="1">
      <alignment horizontal="left" vertical="top" wrapText="1"/>
    </xf>
    <xf numFmtId="164" fontId="8" fillId="14" borderId="19" xfId="1" applyNumberFormat="1" applyFont="1" applyFill="1" applyBorder="1" applyAlignment="1">
      <alignment horizontal="left" vertical="top" wrapText="1"/>
    </xf>
    <xf numFmtId="164" fontId="8" fillId="14" borderId="20" xfId="1" applyNumberFormat="1" applyFont="1" applyFill="1" applyBorder="1" applyAlignment="1">
      <alignment horizontal="left" vertical="top" wrapText="1"/>
    </xf>
    <xf numFmtId="43" fontId="20" fillId="4" borderId="6" xfId="1" applyFont="1" applyFill="1" applyBorder="1" applyAlignment="1">
      <alignment horizontal="left" vertical="top" wrapText="1"/>
    </xf>
    <xf numFmtId="43" fontId="20" fillId="4" borderId="0" xfId="1" applyFont="1" applyFill="1" applyBorder="1" applyAlignment="1">
      <alignment horizontal="left" vertical="top" wrapText="1"/>
    </xf>
    <xf numFmtId="43" fontId="20" fillId="5" borderId="15" xfId="1" applyFont="1" applyFill="1" applyBorder="1" applyAlignment="1">
      <alignment horizontal="right" vertical="top" wrapText="1"/>
    </xf>
    <xf numFmtId="43" fontId="20" fillId="5" borderId="16" xfId="1" applyFont="1" applyFill="1" applyBorder="1" applyAlignment="1">
      <alignment horizontal="right" vertical="top" wrapText="1"/>
    </xf>
    <xf numFmtId="0" fontId="20" fillId="4" borderId="15" xfId="0" applyFont="1" applyFill="1" applyBorder="1" applyAlignment="1">
      <alignment horizontal="center" vertical="top"/>
    </xf>
    <xf numFmtId="0" fontId="20" fillId="4" borderId="16" xfId="0" applyFont="1" applyFill="1" applyBorder="1" applyAlignment="1">
      <alignment horizontal="center" vertical="top"/>
    </xf>
    <xf numFmtId="0" fontId="20" fillId="4" borderId="18" xfId="0" applyFont="1" applyFill="1" applyBorder="1" applyAlignment="1">
      <alignment horizontal="center" vertical="top"/>
    </xf>
    <xf numFmtId="164" fontId="8" fillId="10" borderId="23" xfId="1" applyNumberFormat="1" applyFont="1" applyFill="1" applyBorder="1" applyAlignment="1">
      <alignment horizontal="left" wrapText="1"/>
    </xf>
    <xf numFmtId="164" fontId="8" fillId="10" borderId="24" xfId="1" applyNumberFormat="1" applyFont="1" applyFill="1" applyBorder="1" applyAlignment="1">
      <alignment horizontal="left" wrapText="1"/>
    </xf>
    <xf numFmtId="0" fontId="20" fillId="4" borderId="36" xfId="0" applyFont="1" applyFill="1" applyBorder="1" applyAlignment="1">
      <alignment horizontal="left" vertical="top"/>
    </xf>
    <xf numFmtId="0" fontId="20" fillId="4" borderId="37" xfId="0" applyFont="1" applyFill="1" applyBorder="1" applyAlignment="1">
      <alignment horizontal="left" vertical="top"/>
    </xf>
    <xf numFmtId="0" fontId="20" fillId="4" borderId="38" xfId="0" applyFont="1" applyFill="1" applyBorder="1" applyAlignment="1">
      <alignment horizontal="left" vertical="top"/>
    </xf>
    <xf numFmtId="0" fontId="20" fillId="4" borderId="17" xfId="0" applyFont="1" applyFill="1" applyBorder="1" applyAlignment="1">
      <alignment horizontal="left" vertical="top"/>
    </xf>
    <xf numFmtId="0" fontId="10" fillId="0" borderId="5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24" xfId="0" applyFont="1" applyBorder="1" applyAlignment="1">
      <alignment horizontal="center" vertical="center" wrapText="1"/>
    </xf>
    <xf numFmtId="0" fontId="20" fillId="10" borderId="39" xfId="0" applyFont="1" applyFill="1" applyBorder="1" applyAlignment="1">
      <alignment vertical="top"/>
    </xf>
    <xf numFmtId="0" fontId="20" fillId="10" borderId="40" xfId="0" applyFont="1" applyFill="1" applyBorder="1" applyAlignment="1">
      <alignment vertical="top"/>
    </xf>
    <xf numFmtId="0" fontId="20" fillId="10" borderId="41" xfId="0" applyFont="1" applyFill="1" applyBorder="1" applyAlignment="1">
      <alignment vertical="top"/>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86" xfId="0" applyFont="1" applyBorder="1" applyAlignment="1">
      <alignment horizontal="center" vertical="center" wrapText="1"/>
    </xf>
    <xf numFmtId="0" fontId="20" fillId="0" borderId="41" xfId="0" applyFont="1" applyBorder="1" applyAlignment="1">
      <alignment horizontal="center" vertical="center" wrapText="1"/>
    </xf>
    <xf numFmtId="0" fontId="56" fillId="4" borderId="15" xfId="0" applyFont="1" applyFill="1" applyBorder="1" applyAlignment="1">
      <alignment horizontal="center"/>
    </xf>
    <xf numFmtId="0" fontId="56" fillId="4" borderId="16" xfId="0" applyFont="1" applyFill="1" applyBorder="1" applyAlignment="1">
      <alignment horizontal="center"/>
    </xf>
    <xf numFmtId="0" fontId="56" fillId="4" borderId="18" xfId="0" applyFont="1" applyFill="1" applyBorder="1" applyAlignment="1">
      <alignment horizontal="center"/>
    </xf>
    <xf numFmtId="0" fontId="19" fillId="0" borderId="12" xfId="0" applyFont="1" applyBorder="1" applyAlignment="1">
      <alignment horizontal="center"/>
    </xf>
    <xf numFmtId="0" fontId="10" fillId="0" borderId="7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2" xfId="0" applyFont="1" applyBorder="1" applyAlignment="1">
      <alignment horizontal="center" vertical="center" wrapText="1"/>
    </xf>
    <xf numFmtId="0" fontId="56" fillId="15" borderId="15" xfId="0" applyFont="1" applyFill="1" applyBorder="1" applyAlignment="1">
      <alignment horizontal="center"/>
    </xf>
    <xf numFmtId="0" fontId="56" fillId="15" borderId="16" xfId="0" applyFont="1" applyFill="1" applyBorder="1" applyAlignment="1">
      <alignment horizontal="center"/>
    </xf>
    <xf numFmtId="0" fontId="56" fillId="15" borderId="18" xfId="0" applyFont="1" applyFill="1" applyBorder="1" applyAlignment="1">
      <alignment horizontal="center"/>
    </xf>
    <xf numFmtId="0" fontId="20" fillId="15" borderId="15" xfId="0" applyFont="1" applyFill="1" applyBorder="1" applyAlignment="1">
      <alignment horizontal="left" vertical="top" wrapText="1"/>
    </xf>
    <xf numFmtId="0" fontId="20" fillId="15" borderId="16" xfId="0" applyFont="1" applyFill="1" applyBorder="1" applyAlignment="1">
      <alignment horizontal="left" vertical="top" wrapText="1"/>
    </xf>
    <xf numFmtId="0" fontId="20" fillId="15" borderId="18" xfId="0" applyFont="1" applyFill="1" applyBorder="1" applyAlignment="1">
      <alignment horizontal="left" vertical="top" wrapText="1"/>
    </xf>
    <xf numFmtId="43" fontId="19" fillId="5" borderId="11" xfId="1" applyFont="1" applyFill="1" applyBorder="1" applyAlignment="1">
      <alignment horizontal="left" vertical="top" wrapText="1"/>
    </xf>
    <xf numFmtId="43" fontId="19" fillId="5" borderId="12" xfId="1" applyFont="1" applyFill="1" applyBorder="1" applyAlignment="1">
      <alignment horizontal="left" vertical="top" wrapText="1"/>
    </xf>
    <xf numFmtId="0" fontId="12" fillId="6" borderId="0" xfId="0" applyFont="1" applyFill="1" applyAlignment="1">
      <alignment horizontal="left" vertical="top"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6" fillId="0" borderId="15" xfId="0" applyFont="1" applyBorder="1" applyAlignment="1">
      <alignment horizontal="center"/>
    </xf>
    <xf numFmtId="0" fontId="6" fillId="0" borderId="16" xfId="0" applyFont="1" applyBorder="1" applyAlignment="1">
      <alignment horizontal="center"/>
    </xf>
    <xf numFmtId="0" fontId="6" fillId="0" borderId="18" xfId="0" applyFont="1" applyBorder="1" applyAlignment="1">
      <alignment horizontal="center"/>
    </xf>
    <xf numFmtId="0" fontId="22" fillId="0" borderId="11" xfId="0" applyFont="1" applyBorder="1" applyAlignment="1">
      <alignment horizontal="justify" vertical="top" wrapText="1"/>
    </xf>
    <xf numFmtId="0" fontId="22" fillId="0" borderId="79" xfId="0" applyFont="1" applyBorder="1" applyAlignment="1">
      <alignment horizontal="justify" vertical="top" wrapText="1"/>
    </xf>
    <xf numFmtId="0" fontId="6" fillId="0" borderId="6" xfId="0" applyFont="1" applyBorder="1" applyAlignment="1">
      <alignment horizontal="justify" vertical="top" wrapText="1"/>
    </xf>
    <xf numFmtId="0" fontId="6" fillId="0" borderId="5" xfId="0" applyFont="1" applyBorder="1" applyAlignment="1">
      <alignment horizontal="justify" vertical="top" wrapText="1"/>
    </xf>
    <xf numFmtId="0" fontId="15" fillId="0" borderId="6" xfId="0" applyFont="1" applyBorder="1" applyAlignment="1">
      <alignment horizontal="justify" vertical="top" wrapText="1"/>
    </xf>
    <xf numFmtId="0" fontId="15" fillId="0" borderId="5" xfId="0" applyFont="1" applyBorder="1" applyAlignment="1">
      <alignment horizontal="justify" vertical="top" wrapText="1"/>
    </xf>
    <xf numFmtId="0" fontId="18" fillId="0" borderId="6" xfId="0" applyFont="1" applyBorder="1" applyAlignment="1">
      <alignment horizontal="justify" vertical="top" wrapText="1"/>
    </xf>
    <xf numFmtId="0" fontId="18" fillId="0" borderId="5" xfId="0" applyFont="1" applyBorder="1" applyAlignment="1">
      <alignment horizontal="justify" vertical="top" wrapText="1"/>
    </xf>
    <xf numFmtId="0" fontId="22" fillId="0" borderId="6" xfId="0" applyFont="1" applyBorder="1" applyAlignment="1">
      <alignment horizontal="justify" vertical="top" wrapText="1"/>
    </xf>
    <xf numFmtId="0" fontId="22" fillId="0" borderId="5" xfId="0" applyFont="1" applyBorder="1" applyAlignment="1">
      <alignment horizontal="justify" vertical="top" wrapText="1"/>
    </xf>
    <xf numFmtId="0" fontId="6" fillId="0" borderId="6" xfId="0" applyFont="1" applyBorder="1" applyAlignment="1">
      <alignment horizontal="left" vertical="top" wrapText="1"/>
    </xf>
    <xf numFmtId="0" fontId="6" fillId="0" borderId="5" xfId="0" applyFont="1" applyBorder="1" applyAlignment="1">
      <alignment horizontal="left" vertical="top" wrapText="1"/>
    </xf>
    <xf numFmtId="164" fontId="6" fillId="0" borderId="7" xfId="1" applyNumberFormat="1" applyFont="1" applyBorder="1" applyAlignment="1">
      <alignment horizontal="center" vertical="top" wrapText="1"/>
    </xf>
    <xf numFmtId="164" fontId="6" fillId="0" borderId="2" xfId="1" applyNumberFormat="1" applyFont="1" applyBorder="1" applyAlignment="1">
      <alignment horizontal="center" vertical="top" wrapText="1"/>
    </xf>
    <xf numFmtId="164" fontId="6" fillId="0" borderId="45" xfId="1" applyNumberFormat="1" applyFont="1" applyBorder="1" applyAlignment="1">
      <alignment horizontal="center" vertical="top" wrapText="1"/>
    </xf>
    <xf numFmtId="164" fontId="6" fillId="0" borderId="0" xfId="1" applyNumberFormat="1" applyFont="1" applyBorder="1" applyAlignment="1">
      <alignment horizontal="center" vertical="top" wrapText="1"/>
    </xf>
    <xf numFmtId="164" fontId="6" fillId="0" borderId="9" xfId="1" applyNumberFormat="1" applyFont="1" applyBorder="1" applyAlignment="1">
      <alignment horizontal="center" vertical="top" wrapText="1"/>
    </xf>
    <xf numFmtId="164" fontId="6" fillId="0" borderId="6" xfId="1" applyNumberFormat="1" applyFont="1" applyBorder="1" applyAlignment="1">
      <alignment horizontal="center" vertical="top" wrapText="1"/>
    </xf>
    <xf numFmtId="164" fontId="6" fillId="0" borderId="4" xfId="1" applyNumberFormat="1" applyFont="1" applyBorder="1" applyAlignment="1">
      <alignment horizontal="center" vertical="top" wrapText="1"/>
    </xf>
    <xf numFmtId="164" fontId="6" fillId="0" borderId="1" xfId="1" applyNumberFormat="1" applyFont="1" applyBorder="1" applyAlignment="1">
      <alignment horizontal="center" vertical="top" wrapText="1"/>
    </xf>
    <xf numFmtId="0" fontId="25" fillId="0" borderId="1" xfId="0" applyFont="1" applyBorder="1" applyAlignment="1">
      <alignment horizontal="justify" vertical="top"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8" fillId="6" borderId="72" xfId="0" applyFont="1" applyFill="1" applyBorder="1" applyAlignment="1">
      <alignment vertical="center" wrapText="1"/>
    </xf>
    <xf numFmtId="0" fontId="8" fillId="6" borderId="73" xfId="0" applyFont="1" applyFill="1" applyBorder="1" applyAlignment="1">
      <alignment vertical="center" wrapText="1"/>
    </xf>
    <xf numFmtId="0" fontId="8" fillId="6" borderId="74" xfId="0" applyFont="1" applyFill="1" applyBorder="1" applyAlignment="1">
      <alignment vertical="center" wrapText="1"/>
    </xf>
    <xf numFmtId="0" fontId="42" fillId="0" borderId="15" xfId="0" applyFont="1" applyBorder="1" applyAlignment="1">
      <alignment horizontal="center" vertical="center"/>
    </xf>
    <xf numFmtId="0" fontId="19" fillId="0" borderId="18" xfId="0" applyFont="1" applyBorder="1" applyAlignment="1">
      <alignment horizontal="center" vertical="center"/>
    </xf>
    <xf numFmtId="0" fontId="6" fillId="0" borderId="0" xfId="4" applyFont="1" applyAlignment="1">
      <alignment horizontal="justify" vertical="top" wrapText="1"/>
    </xf>
    <xf numFmtId="0" fontId="6" fillId="0" borderId="15" xfId="4" applyFont="1" applyBorder="1" applyAlignment="1">
      <alignment horizontal="center"/>
    </xf>
    <xf numFmtId="0" fontId="6" fillId="0" borderId="16" xfId="4" applyFont="1" applyBorder="1" applyAlignment="1">
      <alignment horizontal="center"/>
    </xf>
    <xf numFmtId="0" fontId="6" fillId="0" borderId="18" xfId="4" applyFont="1" applyBorder="1" applyAlignment="1">
      <alignment horizontal="center"/>
    </xf>
    <xf numFmtId="0" fontId="6" fillId="0" borderId="6" xfId="4" applyFont="1" applyBorder="1" applyAlignment="1">
      <alignment horizontal="justify" vertical="top" wrapText="1"/>
    </xf>
    <xf numFmtId="0" fontId="6" fillId="0" borderId="5" xfId="4" applyFont="1" applyBorder="1" applyAlignment="1">
      <alignment horizontal="justify" vertical="top" wrapText="1"/>
    </xf>
    <xf numFmtId="0" fontId="25" fillId="0" borderId="6" xfId="0" applyFont="1" applyFill="1" applyBorder="1" applyAlignment="1">
      <alignment horizontal="justify" vertical="top" wrapText="1"/>
    </xf>
    <xf numFmtId="0" fontId="24" fillId="0" borderId="0" xfId="0" applyFont="1" applyFill="1" applyAlignment="1">
      <alignment vertical="top" wrapText="1"/>
    </xf>
    <xf numFmtId="0" fontId="26" fillId="0" borderId="5" xfId="0" applyFont="1" applyFill="1" applyBorder="1" applyAlignment="1">
      <alignment horizontal="justify" vertical="top" wrapText="1"/>
    </xf>
    <xf numFmtId="0" fontId="25" fillId="0" borderId="6" xfId="0" applyFont="1" applyFill="1" applyBorder="1" applyAlignment="1">
      <alignment horizontal="justify" vertical="top" wrapText="1"/>
    </xf>
    <xf numFmtId="0" fontId="25" fillId="0" borderId="5" xfId="0" applyFont="1" applyFill="1" applyBorder="1" applyAlignment="1">
      <alignment horizontal="justify" vertical="top" wrapText="1"/>
    </xf>
    <xf numFmtId="0" fontId="25" fillId="0" borderId="5" xfId="0" applyFont="1" applyFill="1" applyBorder="1" applyAlignment="1">
      <alignment horizontal="justify" vertical="top" wrapText="1"/>
    </xf>
    <xf numFmtId="0" fontId="26" fillId="0" borderId="5" xfId="0" applyFont="1" applyFill="1" applyBorder="1" applyAlignment="1">
      <alignment vertical="top" wrapText="1"/>
    </xf>
    <xf numFmtId="0" fontId="24" fillId="0" borderId="0" xfId="0" applyFont="1" applyFill="1" applyAlignment="1">
      <alignment horizontal="justify" vertical="top" wrapText="1"/>
    </xf>
    <xf numFmtId="0" fontId="27" fillId="0" borderId="0" xfId="0" applyFont="1" applyFill="1" applyAlignment="1">
      <alignment horizontal="justify" vertical="top" wrapText="1"/>
    </xf>
    <xf numFmtId="0" fontId="23" fillId="0" borderId="0" xfId="0" applyFont="1" applyFill="1" applyAlignment="1">
      <alignment vertical="top" wrapText="1"/>
    </xf>
  </cellXfs>
  <cellStyles count="9">
    <cellStyle name="Comma" xfId="1" builtinId="3"/>
    <cellStyle name="Comma 2" xfId="3" xr:uid="{00000000-0005-0000-0000-000001000000}"/>
    <cellStyle name="Comma 2 2" xfId="5" xr:uid="{00000000-0005-0000-0000-000002000000}"/>
    <cellStyle name="Comma 3" xfId="7" xr:uid="{9532D3DB-5F55-441F-9F72-0A5EFEAE60C4}"/>
    <cellStyle name="Normal" xfId="0" builtinId="0"/>
    <cellStyle name="Normal 2" xfId="2" xr:uid="{00000000-0005-0000-0000-000004000000}"/>
    <cellStyle name="Normal 2 2" xfId="4" xr:uid="{00000000-0005-0000-0000-000005000000}"/>
    <cellStyle name="Normal 3" xfId="6" xr:uid="{F6FA7236-387C-4143-97A9-13B792BB1562}"/>
    <cellStyle name="Percent" xfId="8" builtinId="5"/>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65"/>
  <sheetViews>
    <sheetView zoomScaleNormal="100" workbookViewId="0">
      <pane xSplit="3" ySplit="2" topLeftCell="D3" activePane="bottomRight" state="frozen"/>
      <selection activeCell="D55" sqref="D55"/>
      <selection pane="topRight" activeCell="D55" sqref="D55"/>
      <selection pane="bottomLeft" activeCell="D55" sqref="D55"/>
      <selection pane="bottomRight" activeCell="B34" sqref="B34"/>
    </sheetView>
  </sheetViews>
  <sheetFormatPr defaultColWidth="9.109375" defaultRowHeight="13.2" x14ac:dyDescent="0.25"/>
  <cols>
    <col min="1" max="1" width="9.109375" style="274"/>
    <col min="2" max="2" width="55.6640625" style="274" bestFit="1" customWidth="1"/>
    <col min="3" max="3" width="7.109375" style="285" customWidth="1"/>
    <col min="4" max="5" width="14.6640625" style="281" customWidth="1"/>
    <col min="6" max="10" width="9.109375" style="274"/>
    <col min="11" max="11" width="87.33203125" style="274" customWidth="1"/>
    <col min="12" max="16384" width="9.109375" style="274"/>
  </cols>
  <sheetData>
    <row r="1" spans="2:11" ht="13.8" x14ac:dyDescent="0.25">
      <c r="B1" s="291" t="s">
        <v>440</v>
      </c>
    </row>
    <row r="2" spans="2:11" ht="13.8" x14ac:dyDescent="0.25">
      <c r="B2" s="275"/>
      <c r="C2" s="276" t="s">
        <v>68</v>
      </c>
      <c r="D2" s="276">
        <v>2023</v>
      </c>
      <c r="E2" s="276">
        <v>2024</v>
      </c>
    </row>
    <row r="3" spans="2:11" ht="13.8" x14ac:dyDescent="0.25">
      <c r="B3" s="275"/>
      <c r="C3" s="276"/>
      <c r="D3" s="276"/>
      <c r="E3" s="276"/>
    </row>
    <row r="4" spans="2:11" ht="13.8" x14ac:dyDescent="0.25">
      <c r="B4" s="275" t="s">
        <v>162</v>
      </c>
      <c r="C4" s="276"/>
      <c r="D4" s="293"/>
      <c r="E4" s="293"/>
      <c r="K4" s="308"/>
    </row>
    <row r="5" spans="2:11" ht="13.8" x14ac:dyDescent="0.25">
      <c r="B5" s="279" t="s">
        <v>62</v>
      </c>
      <c r="C5" s="276"/>
      <c r="D5" s="293"/>
      <c r="E5" s="293"/>
      <c r="K5" s="308"/>
    </row>
    <row r="6" spans="2:11" ht="13.8" x14ac:dyDescent="0.25">
      <c r="B6" s="279" t="s">
        <v>63</v>
      </c>
      <c r="C6" s="276">
        <v>3</v>
      </c>
      <c r="D6" s="293"/>
      <c r="E6" s="293"/>
      <c r="K6" s="308"/>
    </row>
    <row r="7" spans="2:11" ht="13.8" x14ac:dyDescent="0.25">
      <c r="B7" s="279" t="s">
        <v>64</v>
      </c>
      <c r="C7" s="276"/>
      <c r="D7" s="293"/>
      <c r="E7" s="293"/>
      <c r="K7" s="308"/>
    </row>
    <row r="8" spans="2:11" ht="13.8" x14ac:dyDescent="0.25">
      <c r="B8" s="279" t="s">
        <v>65</v>
      </c>
      <c r="C8" s="276"/>
      <c r="D8" s="293"/>
      <c r="E8" s="293"/>
      <c r="K8" s="308"/>
    </row>
    <row r="9" spans="2:11" ht="13.8" x14ac:dyDescent="0.25">
      <c r="B9" s="279" t="s">
        <v>519</v>
      </c>
      <c r="C9" s="276">
        <v>4</v>
      </c>
      <c r="D9" s="293"/>
      <c r="E9" s="293"/>
    </row>
    <row r="10" spans="2:11" ht="13.8" x14ac:dyDescent="0.25">
      <c r="B10" s="286" t="s">
        <v>313</v>
      </c>
      <c r="C10" s="276"/>
      <c r="D10" s="293"/>
      <c r="E10" s="293"/>
    </row>
    <row r="11" spans="2:11" ht="14.4" thickBot="1" x14ac:dyDescent="0.3">
      <c r="B11" s="279" t="s">
        <v>66</v>
      </c>
      <c r="C11" s="276">
        <v>5</v>
      </c>
      <c r="D11" s="390"/>
      <c r="E11" s="390"/>
    </row>
    <row r="12" spans="2:11" ht="14.4" thickBot="1" x14ac:dyDescent="0.3">
      <c r="B12" s="275" t="s">
        <v>302</v>
      </c>
      <c r="C12" s="276"/>
      <c r="D12" s="390">
        <f>SUM(D5:D11)</f>
        <v>0</v>
      </c>
      <c r="E12" s="390">
        <f>SUM(E5:E11)</f>
        <v>0</v>
      </c>
    </row>
    <row r="13" spans="2:11" ht="13.8" x14ac:dyDescent="0.25">
      <c r="B13" s="275"/>
      <c r="C13" s="276"/>
      <c r="D13" s="391"/>
      <c r="E13" s="391"/>
    </row>
    <row r="14" spans="2:11" ht="13.8" x14ac:dyDescent="0.25">
      <c r="B14" s="275" t="s">
        <v>163</v>
      </c>
      <c r="C14" s="276"/>
      <c r="D14" s="392"/>
      <c r="E14" s="392"/>
      <c r="K14" s="308"/>
    </row>
    <row r="15" spans="2:11" ht="13.8" x14ac:dyDescent="0.25">
      <c r="B15" s="279" t="s">
        <v>257</v>
      </c>
      <c r="C15" s="276">
        <v>6</v>
      </c>
      <c r="D15" s="392"/>
      <c r="E15" s="392"/>
      <c r="K15" s="308"/>
    </row>
    <row r="16" spans="2:11" ht="13.8" x14ac:dyDescent="0.25">
      <c r="B16" s="279" t="s">
        <v>258</v>
      </c>
      <c r="C16" s="276">
        <v>7</v>
      </c>
      <c r="D16" s="392"/>
      <c r="E16" s="392"/>
      <c r="K16" s="308"/>
    </row>
    <row r="17" spans="1:11" ht="13.8" x14ac:dyDescent="0.25">
      <c r="B17" s="279" t="s">
        <v>314</v>
      </c>
      <c r="C17" s="276"/>
      <c r="D17" s="392"/>
      <c r="E17" s="392"/>
      <c r="K17" s="308"/>
    </row>
    <row r="18" spans="1:11" ht="30" customHeight="1" x14ac:dyDescent="0.25">
      <c r="B18" s="279" t="s">
        <v>315</v>
      </c>
      <c r="C18" s="276"/>
      <c r="D18" s="392"/>
      <c r="E18" s="392"/>
      <c r="K18" s="308"/>
    </row>
    <row r="19" spans="1:11" ht="14.4" thickBot="1" x14ac:dyDescent="0.3">
      <c r="B19" s="279" t="s">
        <v>67</v>
      </c>
      <c r="C19" s="276">
        <v>8</v>
      </c>
      <c r="D19" s="390"/>
      <c r="E19" s="390"/>
    </row>
    <row r="20" spans="1:11" ht="14.4" thickBot="1" x14ac:dyDescent="0.3">
      <c r="B20" s="275" t="s">
        <v>301</v>
      </c>
      <c r="C20" s="276"/>
      <c r="D20" s="390">
        <f>SUM(D15:D19)</f>
        <v>0</v>
      </c>
      <c r="E20" s="390">
        <f>SUM(E15:E19)</f>
        <v>0</v>
      </c>
    </row>
    <row r="21" spans="1:11" ht="13.8" x14ac:dyDescent="0.25">
      <c r="B21" s="275"/>
      <c r="C21" s="276"/>
      <c r="D21" s="391"/>
      <c r="E21" s="391"/>
    </row>
    <row r="22" spans="1:11" ht="13.8" x14ac:dyDescent="0.25">
      <c r="B22" s="275" t="s">
        <v>312</v>
      </c>
      <c r="C22" s="276"/>
      <c r="D22" s="392"/>
      <c r="E22" s="392"/>
    </row>
    <row r="23" spans="1:11" ht="13.8" x14ac:dyDescent="0.25">
      <c r="B23" s="279" t="s">
        <v>259</v>
      </c>
      <c r="C23" s="276">
        <v>9</v>
      </c>
      <c r="D23" s="392"/>
      <c r="E23" s="392"/>
    </row>
    <row r="24" spans="1:11" ht="13.8" x14ac:dyDescent="0.25">
      <c r="B24" s="279" t="s">
        <v>316</v>
      </c>
      <c r="C24" s="276"/>
      <c r="D24" s="392"/>
      <c r="E24" s="392"/>
    </row>
    <row r="25" spans="1:11" ht="13.8" x14ac:dyDescent="0.25">
      <c r="B25" s="279" t="s">
        <v>317</v>
      </c>
      <c r="C25" s="276"/>
      <c r="D25" s="392"/>
      <c r="E25" s="392"/>
    </row>
    <row r="26" spans="1:11" ht="15.75" customHeight="1" thickBot="1" x14ac:dyDescent="0.3">
      <c r="B26" s="279" t="s">
        <v>318</v>
      </c>
      <c r="C26" s="276"/>
      <c r="D26" s="390"/>
      <c r="E26" s="390"/>
    </row>
    <row r="27" spans="1:11" ht="14.4" thickBot="1" x14ac:dyDescent="0.3">
      <c r="A27" s="281"/>
      <c r="B27" s="275" t="s">
        <v>300</v>
      </c>
      <c r="C27" s="389"/>
      <c r="D27" s="393">
        <f>SUM(D23:D26)</f>
        <v>0</v>
      </c>
      <c r="E27" s="393">
        <f>SUM(E23:E26)</f>
        <v>0</v>
      </c>
    </row>
    <row r="28" spans="1:11" x14ac:dyDescent="0.25">
      <c r="A28" s="281"/>
      <c r="C28" s="274"/>
      <c r="D28" s="274"/>
      <c r="E28" s="274"/>
    </row>
    <row r="29" spans="1:11" ht="13.8" x14ac:dyDescent="0.25">
      <c r="A29" s="281"/>
      <c r="B29" s="275" t="s">
        <v>303</v>
      </c>
      <c r="C29" s="274"/>
      <c r="D29" s="274"/>
      <c r="E29" s="274"/>
    </row>
    <row r="30" spans="1:11" ht="13.8" x14ac:dyDescent="0.25">
      <c r="B30" s="279" t="s">
        <v>260</v>
      </c>
      <c r="C30" s="276"/>
      <c r="D30" s="380"/>
      <c r="E30" s="380"/>
    </row>
    <row r="31" spans="1:11" ht="13.8" x14ac:dyDescent="0.25">
      <c r="B31" s="279" t="s">
        <v>319</v>
      </c>
      <c r="C31" s="276">
        <v>10</v>
      </c>
      <c r="D31" s="381"/>
      <c r="E31" s="381"/>
      <c r="K31" s="308"/>
    </row>
    <row r="32" spans="1:11" s="389" customFormat="1" ht="13.8" x14ac:dyDescent="0.25">
      <c r="B32" s="279" t="s">
        <v>577</v>
      </c>
      <c r="C32" s="499"/>
      <c r="D32" s="500"/>
      <c r="E32" s="500"/>
      <c r="K32" s="308"/>
    </row>
    <row r="33" spans="1:11" ht="14.4" thickBot="1" x14ac:dyDescent="0.3">
      <c r="B33" s="279" t="s">
        <v>239</v>
      </c>
      <c r="C33" s="276">
        <v>11</v>
      </c>
      <c r="D33" s="381"/>
      <c r="E33" s="381"/>
      <c r="K33" s="308"/>
    </row>
    <row r="34" spans="1:11" ht="14.4" thickBot="1" x14ac:dyDescent="0.3">
      <c r="B34" s="275" t="s">
        <v>70</v>
      </c>
      <c r="C34" s="276"/>
      <c r="D34" s="382">
        <f>D27+D20+D12+SUM(D30:D33)</f>
        <v>0</v>
      </c>
      <c r="E34" s="382">
        <f>E27+E20+E12+SUM(E30:E33)</f>
        <v>0</v>
      </c>
      <c r="K34" s="308"/>
    </row>
    <row r="35" spans="1:11" ht="14.4" thickTop="1" x14ac:dyDescent="0.25">
      <c r="K35" s="308"/>
    </row>
    <row r="36" spans="1:11" ht="13.8" x14ac:dyDescent="0.25">
      <c r="K36" s="308"/>
    </row>
    <row r="37" spans="1:11" ht="13.8" x14ac:dyDescent="0.25">
      <c r="A37" s="285" t="s">
        <v>148</v>
      </c>
      <c r="B37" s="457" t="s">
        <v>71</v>
      </c>
      <c r="D37" s="276">
        <v>2023</v>
      </c>
      <c r="E37" s="276">
        <v>2024</v>
      </c>
      <c r="K37" s="308"/>
    </row>
    <row r="38" spans="1:11" ht="13.8" x14ac:dyDescent="0.25">
      <c r="B38" s="286" t="s">
        <v>178</v>
      </c>
      <c r="D38" s="381"/>
      <c r="E38" s="381"/>
      <c r="K38" s="308"/>
    </row>
    <row r="39" spans="1:11" ht="13.8" x14ac:dyDescent="0.25">
      <c r="B39" s="286" t="s">
        <v>320</v>
      </c>
      <c r="D39" s="381"/>
      <c r="E39" s="381"/>
      <c r="K39" s="308"/>
    </row>
    <row r="40" spans="1:11" ht="13.8" x14ac:dyDescent="0.25">
      <c r="B40" s="286" t="s">
        <v>177</v>
      </c>
      <c r="D40" s="381"/>
      <c r="E40" s="381"/>
    </row>
    <row r="41" spans="1:11" ht="14.4" thickBot="1" x14ac:dyDescent="0.3">
      <c r="B41" s="286" t="s">
        <v>73</v>
      </c>
      <c r="D41" s="383"/>
      <c r="E41" s="383"/>
    </row>
    <row r="42" spans="1:11" ht="13.8" x14ac:dyDescent="0.25">
      <c r="B42" s="457"/>
      <c r="D42" s="381"/>
      <c r="E42" s="381"/>
    </row>
    <row r="43" spans="1:11" ht="13.8" x14ac:dyDescent="0.25">
      <c r="B43" s="457" t="str">
        <f>CONCATENATE("Total ",$B$6)</f>
        <v>Total Sponsorizări şi publicitate</v>
      </c>
      <c r="D43" s="293">
        <f>SUM(D38:D41)</f>
        <v>0</v>
      </c>
      <c r="E43" s="293">
        <f>SUM(E38:E41)</f>
        <v>0</v>
      </c>
    </row>
    <row r="44" spans="1:11" ht="13.8" x14ac:dyDescent="0.25">
      <c r="D44" s="384">
        <f>D6-D43</f>
        <v>0</v>
      </c>
      <c r="E44" s="384">
        <f>E6-E43</f>
        <v>0</v>
      </c>
    </row>
    <row r="45" spans="1:11" x14ac:dyDescent="0.25">
      <c r="D45" s="385"/>
      <c r="E45" s="385"/>
    </row>
    <row r="46" spans="1:11" x14ac:dyDescent="0.25">
      <c r="D46" s="385"/>
      <c r="E46" s="385"/>
    </row>
    <row r="47" spans="1:11" ht="13.8" x14ac:dyDescent="0.25">
      <c r="A47" s="285" t="s">
        <v>149</v>
      </c>
      <c r="B47" s="457" t="s">
        <v>71</v>
      </c>
      <c r="D47" s="276">
        <v>2023</v>
      </c>
      <c r="E47" s="276">
        <v>2024</v>
      </c>
    </row>
    <row r="48" spans="1:11" ht="13.8" x14ac:dyDescent="0.25">
      <c r="B48" s="286" t="s">
        <v>321</v>
      </c>
      <c r="D48" s="381"/>
      <c r="E48" s="381"/>
    </row>
    <row r="49" spans="1:5" ht="13.8" x14ac:dyDescent="0.25">
      <c r="B49" s="286" t="s">
        <v>199</v>
      </c>
      <c r="D49" s="381"/>
      <c r="E49" s="381"/>
    </row>
    <row r="50" spans="1:5" ht="14.4" thickBot="1" x14ac:dyDescent="0.3">
      <c r="B50" s="286" t="s">
        <v>73</v>
      </c>
      <c r="D50" s="383"/>
      <c r="E50" s="383"/>
    </row>
    <row r="51" spans="1:5" ht="13.8" x14ac:dyDescent="0.25">
      <c r="B51" s="457"/>
      <c r="D51" s="381"/>
      <c r="E51" s="381"/>
    </row>
    <row r="52" spans="1:5" ht="13.8" x14ac:dyDescent="0.25">
      <c r="B52" s="457" t="str">
        <f>CONCATENATE("Total ",$B$9)</f>
        <v>Total Venituri UEFA (plăți solidaritate și sume premiere)</v>
      </c>
      <c r="D52" s="293">
        <f>SUM(D48:D50)</f>
        <v>0</v>
      </c>
      <c r="E52" s="293">
        <f>SUM(E48:E50)</f>
        <v>0</v>
      </c>
    </row>
    <row r="53" spans="1:5" ht="13.8" x14ac:dyDescent="0.25">
      <c r="D53" s="384">
        <f>+D9-D52</f>
        <v>0</v>
      </c>
      <c r="E53" s="384">
        <f>+E9-E52</f>
        <v>0</v>
      </c>
    </row>
    <row r="54" spans="1:5" x14ac:dyDescent="0.25">
      <c r="D54" s="385"/>
      <c r="E54" s="385"/>
    </row>
    <row r="55" spans="1:5" x14ac:dyDescent="0.25">
      <c r="D55" s="385"/>
      <c r="E55" s="385"/>
    </row>
    <row r="56" spans="1:5" ht="13.8" x14ac:dyDescent="0.25">
      <c r="A56" s="285" t="s">
        <v>150</v>
      </c>
      <c r="B56" s="457" t="s">
        <v>71</v>
      </c>
      <c r="D56" s="276">
        <v>2023</v>
      </c>
      <c r="E56" s="276">
        <v>2024</v>
      </c>
    </row>
    <row r="57" spans="1:5" ht="13.8" x14ac:dyDescent="0.25">
      <c r="B57" s="286"/>
      <c r="D57" s="386"/>
      <c r="E57" s="386"/>
    </row>
    <row r="58" spans="1:5" ht="13.8" x14ac:dyDescent="0.25">
      <c r="B58" s="286" t="s">
        <v>322</v>
      </c>
      <c r="D58" s="386"/>
      <c r="E58" s="386"/>
    </row>
    <row r="59" spans="1:5" ht="13.8" x14ac:dyDescent="0.25">
      <c r="B59" s="286" t="s">
        <v>441</v>
      </c>
      <c r="D59" s="386"/>
      <c r="E59" s="386"/>
    </row>
    <row r="60" spans="1:5" ht="13.8" x14ac:dyDescent="0.25">
      <c r="B60" s="286" t="s">
        <v>323</v>
      </c>
      <c r="D60" s="381"/>
      <c r="E60" s="381"/>
    </row>
    <row r="61" spans="1:5" ht="13.8" x14ac:dyDescent="0.25">
      <c r="B61" s="286" t="s">
        <v>324</v>
      </c>
      <c r="D61" s="381"/>
      <c r="E61" s="381"/>
    </row>
    <row r="62" spans="1:5" ht="13.8" x14ac:dyDescent="0.25">
      <c r="B62" s="286" t="s">
        <v>269</v>
      </c>
      <c r="D62" s="381"/>
      <c r="E62" s="381"/>
    </row>
    <row r="63" spans="1:5" ht="13.8" x14ac:dyDescent="0.25">
      <c r="B63" s="286" t="s">
        <v>325</v>
      </c>
      <c r="D63" s="381"/>
      <c r="E63" s="381"/>
    </row>
    <row r="64" spans="1:5" ht="13.8" x14ac:dyDescent="0.25">
      <c r="B64" s="286" t="s">
        <v>72</v>
      </c>
      <c r="D64" s="381"/>
      <c r="E64" s="381"/>
    </row>
    <row r="65" spans="1:5" ht="13.8" x14ac:dyDescent="0.25">
      <c r="B65" s="286" t="s">
        <v>326</v>
      </c>
      <c r="D65" s="381"/>
      <c r="E65" s="381"/>
    </row>
    <row r="66" spans="1:5" ht="14.4" thickBot="1" x14ac:dyDescent="0.3">
      <c r="B66" s="286" t="s">
        <v>73</v>
      </c>
      <c r="D66" s="383"/>
      <c r="E66" s="383"/>
    </row>
    <row r="67" spans="1:5" ht="13.8" x14ac:dyDescent="0.25">
      <c r="B67" s="457"/>
      <c r="D67" s="381"/>
      <c r="E67" s="381"/>
    </row>
    <row r="68" spans="1:5" ht="13.8" x14ac:dyDescent="0.25">
      <c r="B68" s="457" t="str">
        <f>CONCATENATE("Total ",$B$11)</f>
        <v>Total Alte venituri din exploatare</v>
      </c>
      <c r="D68" s="293">
        <f>SUM(D58:D66)</f>
        <v>0</v>
      </c>
      <c r="E68" s="293">
        <f>SUM(E58:E66)</f>
        <v>0</v>
      </c>
    </row>
    <row r="69" spans="1:5" ht="13.8" x14ac:dyDescent="0.25">
      <c r="D69" s="384">
        <f>+D11-D68</f>
        <v>0</v>
      </c>
      <c r="E69" s="384">
        <f>+E11-E68</f>
        <v>0</v>
      </c>
    </row>
    <row r="70" spans="1:5" x14ac:dyDescent="0.25">
      <c r="D70" s="385"/>
      <c r="E70" s="385"/>
    </row>
    <row r="71" spans="1:5" x14ac:dyDescent="0.25">
      <c r="D71" s="385"/>
      <c r="E71" s="385"/>
    </row>
    <row r="72" spans="1:5" ht="13.8" x14ac:dyDescent="0.25">
      <c r="A72" s="285" t="s">
        <v>151</v>
      </c>
      <c r="B72" s="457" t="s">
        <v>71</v>
      </c>
      <c r="D72" s="276">
        <v>2023</v>
      </c>
      <c r="E72" s="276">
        <v>2024</v>
      </c>
    </row>
    <row r="73" spans="1:5" ht="13.8" x14ac:dyDescent="0.25">
      <c r="B73" s="286"/>
      <c r="D73" s="386"/>
      <c r="E73" s="386"/>
    </row>
    <row r="74" spans="1:5" ht="13.8" x14ac:dyDescent="0.25">
      <c r="B74" s="286" t="s">
        <v>327</v>
      </c>
      <c r="D74" s="381"/>
      <c r="E74" s="381"/>
    </row>
    <row r="75" spans="1:5" ht="13.8" x14ac:dyDescent="0.25">
      <c r="B75" s="286" t="s">
        <v>328</v>
      </c>
      <c r="D75" s="381"/>
      <c r="E75" s="381"/>
    </row>
    <row r="76" spans="1:5" ht="14.4" thickBot="1" x14ac:dyDescent="0.3">
      <c r="B76" s="286" t="s">
        <v>73</v>
      </c>
      <c r="D76" s="383"/>
      <c r="E76" s="383"/>
    </row>
    <row r="77" spans="1:5" ht="13.8" x14ac:dyDescent="0.25">
      <c r="B77" s="457"/>
      <c r="D77" s="381"/>
      <c r="E77" s="381"/>
    </row>
    <row r="78" spans="1:5" ht="27.6" x14ac:dyDescent="0.25">
      <c r="B78" s="457" t="str">
        <f>CONCATENATE("Total ",$B$15)</f>
        <v>Total Costuri aferente veniturilor din vânzări/costuri cu materialele</v>
      </c>
      <c r="D78" s="293">
        <f>SUM(D74:D76)</f>
        <v>0</v>
      </c>
      <c r="E78" s="293">
        <f>SUM(E74:E76)</f>
        <v>0</v>
      </c>
    </row>
    <row r="79" spans="1:5" ht="13.8" x14ac:dyDescent="0.25">
      <c r="D79" s="384">
        <f>+D15-D78</f>
        <v>0</v>
      </c>
      <c r="E79" s="384">
        <f>+E15-E78</f>
        <v>0</v>
      </c>
    </row>
    <row r="80" spans="1:5" x14ac:dyDescent="0.25">
      <c r="D80" s="385"/>
      <c r="E80" s="385"/>
    </row>
    <row r="81" spans="1:5" x14ac:dyDescent="0.25">
      <c r="D81" s="385"/>
      <c r="E81" s="385"/>
    </row>
    <row r="82" spans="1:5" ht="13.8" x14ac:dyDescent="0.25">
      <c r="A82" s="285" t="s">
        <v>152</v>
      </c>
      <c r="B82" s="457" t="s">
        <v>71</v>
      </c>
      <c r="D82" s="276">
        <v>2023</v>
      </c>
      <c r="E82" s="276">
        <v>2024</v>
      </c>
    </row>
    <row r="83" spans="1:5" ht="13.8" x14ac:dyDescent="0.25">
      <c r="B83" s="286"/>
      <c r="D83" s="386"/>
      <c r="E83" s="386"/>
    </row>
    <row r="84" spans="1:5" ht="13.8" x14ac:dyDescent="0.25">
      <c r="B84" s="286" t="s">
        <v>442</v>
      </c>
      <c r="D84" s="381"/>
      <c r="E84" s="381"/>
    </row>
    <row r="85" spans="1:5" ht="13.8" x14ac:dyDescent="0.25">
      <c r="B85" s="286" t="s">
        <v>329</v>
      </c>
      <c r="D85" s="381"/>
      <c r="E85" s="381"/>
    </row>
    <row r="86" spans="1:5" ht="13.8" x14ac:dyDescent="0.25">
      <c r="B86" s="286" t="s">
        <v>330</v>
      </c>
      <c r="D86" s="381"/>
      <c r="E86" s="381"/>
    </row>
    <row r="87" spans="1:5" ht="13.8" x14ac:dyDescent="0.25">
      <c r="B87" s="286" t="s">
        <v>331</v>
      </c>
      <c r="D87" s="387"/>
      <c r="E87" s="387"/>
    </row>
    <row r="88" spans="1:5" ht="13.8" x14ac:dyDescent="0.25">
      <c r="B88" s="457" t="s">
        <v>332</v>
      </c>
      <c r="D88" s="388">
        <f>SUM(D84:D87)</f>
        <v>0</v>
      </c>
      <c r="E88" s="388">
        <f>SUM(E84:E87)</f>
        <v>0</v>
      </c>
    </row>
    <row r="89" spans="1:5" s="389" customFormat="1" ht="13.8" x14ac:dyDescent="0.25">
      <c r="B89" s="310" t="s">
        <v>483</v>
      </c>
      <c r="C89" s="496"/>
      <c r="D89" s="497"/>
      <c r="E89" s="497"/>
    </row>
    <row r="90" spans="1:5" s="389" customFormat="1" ht="13.8" x14ac:dyDescent="0.25">
      <c r="B90" s="310" t="s">
        <v>484</v>
      </c>
      <c r="C90" s="496"/>
      <c r="D90" s="497"/>
      <c r="E90" s="497"/>
    </row>
    <row r="91" spans="1:5" s="389" customFormat="1" ht="13.8" x14ac:dyDescent="0.25">
      <c r="B91" s="310" t="s">
        <v>485</v>
      </c>
      <c r="C91" s="496"/>
      <c r="D91" s="497"/>
      <c r="E91" s="497"/>
    </row>
    <row r="92" spans="1:5" s="389" customFormat="1" ht="13.8" x14ac:dyDescent="0.25">
      <c r="B92" s="498" t="s">
        <v>486</v>
      </c>
      <c r="C92" s="496"/>
      <c r="D92" s="497">
        <f>SUM(D89:D91)</f>
        <v>0</v>
      </c>
      <c r="E92" s="497">
        <f>SUM(E89:E91)</f>
        <v>0</v>
      </c>
    </row>
    <row r="93" spans="1:5" ht="13.8" x14ac:dyDescent="0.25">
      <c r="B93" s="471" t="s">
        <v>481</v>
      </c>
      <c r="D93" s="388"/>
      <c r="E93" s="388"/>
    </row>
    <row r="94" spans="1:5" ht="13.8" x14ac:dyDescent="0.25">
      <c r="B94" s="471" t="s">
        <v>464</v>
      </c>
      <c r="D94" s="388"/>
      <c r="E94" s="388"/>
    </row>
    <row r="95" spans="1:5" ht="13.8" x14ac:dyDescent="0.25">
      <c r="B95" s="471" t="s">
        <v>465</v>
      </c>
      <c r="D95" s="388"/>
      <c r="E95" s="388"/>
    </row>
    <row r="96" spans="1:5" ht="13.8" x14ac:dyDescent="0.25">
      <c r="B96" s="471" t="s">
        <v>466</v>
      </c>
      <c r="D96" s="388"/>
      <c r="E96" s="388"/>
    </row>
    <row r="97" spans="1:5" ht="13.8" x14ac:dyDescent="0.25">
      <c r="B97" s="472" t="s">
        <v>482</v>
      </c>
      <c r="D97" s="473">
        <f t="shared" ref="D97:E97" si="0">SUM(D93:D96)</f>
        <v>0</v>
      </c>
      <c r="E97" s="473">
        <f t="shared" si="0"/>
        <v>0</v>
      </c>
    </row>
    <row r="98" spans="1:5" ht="13.8" x14ac:dyDescent="0.25">
      <c r="B98" s="474" t="s">
        <v>487</v>
      </c>
      <c r="D98" s="380">
        <f>D97+D88+D92</f>
        <v>0</v>
      </c>
      <c r="E98" s="380">
        <f>E97+E88+E92</f>
        <v>0</v>
      </c>
    </row>
    <row r="99" spans="1:5" ht="13.8" x14ac:dyDescent="0.25">
      <c r="B99" s="286" t="s">
        <v>333</v>
      </c>
      <c r="D99" s="381"/>
      <c r="E99" s="381"/>
    </row>
    <row r="100" spans="1:5" ht="13.8" x14ac:dyDescent="0.25">
      <c r="B100" s="286" t="s">
        <v>334</v>
      </c>
      <c r="D100" s="381"/>
      <c r="E100" s="381"/>
    </row>
    <row r="101" spans="1:5" ht="13.8" x14ac:dyDescent="0.25">
      <c r="B101" s="286" t="s">
        <v>335</v>
      </c>
      <c r="D101" s="381"/>
      <c r="E101" s="381"/>
    </row>
    <row r="102" spans="1:5" ht="13.8" x14ac:dyDescent="0.25">
      <c r="B102" s="286" t="s">
        <v>336</v>
      </c>
      <c r="D102" s="387"/>
      <c r="E102" s="387"/>
    </row>
    <row r="103" spans="1:5" ht="13.8" x14ac:dyDescent="0.25">
      <c r="B103" s="457" t="s">
        <v>337</v>
      </c>
      <c r="D103" s="388">
        <f>SUM(D99:D102)</f>
        <v>0</v>
      </c>
      <c r="E103" s="388">
        <f>SUM(E99:E102)</f>
        <v>0</v>
      </c>
    </row>
    <row r="104" spans="1:5" ht="13.8" x14ac:dyDescent="0.25">
      <c r="B104" s="457"/>
      <c r="D104" s="381"/>
      <c r="E104" s="381"/>
    </row>
    <row r="105" spans="1:5" ht="13.8" x14ac:dyDescent="0.25">
      <c r="B105" s="457" t="str">
        <f>CONCATENATE("Total ",$B$16)</f>
        <v>Total Cheltuieli privind beneficiile pentru angajaţi</v>
      </c>
      <c r="D105" s="293">
        <f>D88+D92+D97+D103</f>
        <v>0</v>
      </c>
      <c r="E105" s="293">
        <f>E88+E92+E97+E103</f>
        <v>0</v>
      </c>
    </row>
    <row r="106" spans="1:5" ht="13.8" x14ac:dyDescent="0.25">
      <c r="D106" s="384">
        <f>+D16+D105</f>
        <v>0</v>
      </c>
      <c r="E106" s="384">
        <f>+E16+E105</f>
        <v>0</v>
      </c>
    </row>
    <row r="107" spans="1:5" x14ac:dyDescent="0.25">
      <c r="D107" s="385"/>
      <c r="E107" s="385"/>
    </row>
    <row r="108" spans="1:5" x14ac:dyDescent="0.25">
      <c r="D108" s="385"/>
      <c r="E108" s="385"/>
    </row>
    <row r="109" spans="1:5" ht="13.8" x14ac:dyDescent="0.25">
      <c r="A109" s="285"/>
      <c r="B109" s="457" t="s">
        <v>71</v>
      </c>
      <c r="D109" s="276">
        <v>2023</v>
      </c>
      <c r="E109" s="276">
        <v>2024</v>
      </c>
    </row>
    <row r="110" spans="1:5" ht="13.8" x14ac:dyDescent="0.25">
      <c r="B110" s="286"/>
      <c r="D110" s="276"/>
      <c r="E110" s="276"/>
    </row>
    <row r="111" spans="1:5" ht="13.8" x14ac:dyDescent="0.25">
      <c r="B111" s="458" t="s">
        <v>338</v>
      </c>
      <c r="D111" s="381"/>
      <c r="E111" s="381"/>
    </row>
    <row r="112" spans="1:5" ht="13.8" x14ac:dyDescent="0.25">
      <c r="B112" s="458" t="s">
        <v>339</v>
      </c>
      <c r="D112" s="381"/>
      <c r="E112" s="381"/>
    </row>
    <row r="113" spans="1:5" ht="13.8" x14ac:dyDescent="0.25">
      <c r="B113" s="458" t="s">
        <v>340</v>
      </c>
      <c r="D113" s="381"/>
      <c r="E113" s="381"/>
    </row>
    <row r="114" spans="1:5" ht="13.8" x14ac:dyDescent="0.25">
      <c r="B114" s="458" t="s">
        <v>341</v>
      </c>
      <c r="D114" s="381"/>
      <c r="E114" s="381"/>
    </row>
    <row r="115" spans="1:5" ht="13.8" x14ac:dyDescent="0.25">
      <c r="B115" s="458" t="s">
        <v>342</v>
      </c>
      <c r="D115" s="381"/>
      <c r="E115" s="381"/>
    </row>
    <row r="116" spans="1:5" ht="13.8" x14ac:dyDescent="0.25">
      <c r="B116" s="458" t="s">
        <v>343</v>
      </c>
      <c r="D116" s="381"/>
      <c r="E116" s="381"/>
    </row>
    <row r="117" spans="1:5" ht="14.4" thickBot="1" x14ac:dyDescent="0.3">
      <c r="B117" s="458"/>
      <c r="D117" s="383"/>
      <c r="E117" s="383"/>
    </row>
    <row r="118" spans="1:5" ht="13.8" x14ac:dyDescent="0.25">
      <c r="D118" s="381"/>
      <c r="E118" s="381"/>
    </row>
    <row r="119" spans="1:5" ht="13.8" x14ac:dyDescent="0.25">
      <c r="B119" s="457" t="str">
        <f>CONCATENATE("Total ",$B$16)</f>
        <v>Total Cheltuieli privind beneficiile pentru angajaţi</v>
      </c>
      <c r="D119" s="293">
        <f>SUM(D111:D117)</f>
        <v>0</v>
      </c>
      <c r="E119" s="293">
        <f>SUM(E111:E117)</f>
        <v>0</v>
      </c>
    </row>
    <row r="120" spans="1:5" ht="13.8" x14ac:dyDescent="0.25">
      <c r="D120" s="384">
        <f>+D119-D105</f>
        <v>0</v>
      </c>
      <c r="E120" s="384">
        <f>+E119-E105</f>
        <v>0</v>
      </c>
    </row>
    <row r="121" spans="1:5" x14ac:dyDescent="0.25">
      <c r="D121" s="385"/>
      <c r="E121" s="385"/>
    </row>
    <row r="122" spans="1:5" x14ac:dyDescent="0.25">
      <c r="D122" s="385"/>
      <c r="E122" s="385"/>
    </row>
    <row r="123" spans="1:5" ht="13.8" x14ac:dyDescent="0.25">
      <c r="A123" s="285" t="s">
        <v>153</v>
      </c>
      <c r="B123" s="457" t="s">
        <v>71</v>
      </c>
      <c r="D123" s="276">
        <v>2023</v>
      </c>
      <c r="E123" s="276">
        <v>2024</v>
      </c>
    </row>
    <row r="124" spans="1:5" ht="13.8" x14ac:dyDescent="0.25">
      <c r="B124" s="286"/>
      <c r="D124" s="276"/>
      <c r="E124" s="276"/>
    </row>
    <row r="125" spans="1:5" ht="13.8" x14ac:dyDescent="0.25">
      <c r="B125" s="286" t="s">
        <v>344</v>
      </c>
      <c r="D125" s="381"/>
      <c r="E125" s="381"/>
    </row>
    <row r="126" spans="1:5" ht="13.8" x14ac:dyDescent="0.25">
      <c r="B126" s="286" t="s">
        <v>345</v>
      </c>
      <c r="D126" s="381"/>
      <c r="E126" s="381"/>
    </row>
    <row r="127" spans="1:5" ht="13.8" x14ac:dyDescent="0.25">
      <c r="B127" s="286" t="s">
        <v>346</v>
      </c>
      <c r="D127" s="381"/>
      <c r="E127" s="381"/>
    </row>
    <row r="128" spans="1:5" ht="13.8" x14ac:dyDescent="0.25">
      <c r="B128" s="286" t="s">
        <v>264</v>
      </c>
      <c r="D128" s="381"/>
      <c r="E128" s="381"/>
    </row>
    <row r="129" spans="1:5" ht="13.5" customHeight="1" x14ac:dyDescent="0.25">
      <c r="B129" s="286" t="s">
        <v>347</v>
      </c>
      <c r="D129" s="381"/>
      <c r="E129" s="381"/>
    </row>
    <row r="130" spans="1:5" ht="13.8" x14ac:dyDescent="0.25">
      <c r="B130" s="286" t="s">
        <v>348</v>
      </c>
      <c r="D130" s="381"/>
      <c r="E130" s="381"/>
    </row>
    <row r="131" spans="1:5" ht="13.8" x14ac:dyDescent="0.25">
      <c r="B131" s="286" t="s">
        <v>349</v>
      </c>
      <c r="D131" s="381"/>
      <c r="E131" s="381"/>
    </row>
    <row r="132" spans="1:5" ht="13.8" x14ac:dyDescent="0.25">
      <c r="B132" s="286" t="s">
        <v>350</v>
      </c>
      <c r="D132" s="381"/>
      <c r="E132" s="381"/>
    </row>
    <row r="133" spans="1:5" ht="13.8" x14ac:dyDescent="0.25">
      <c r="B133" s="286" t="s">
        <v>270</v>
      </c>
      <c r="D133" s="381"/>
      <c r="E133" s="381"/>
    </row>
    <row r="134" spans="1:5" ht="13.8" x14ac:dyDescent="0.25">
      <c r="B134" s="286" t="s">
        <v>271</v>
      </c>
      <c r="D134" s="381"/>
      <c r="E134" s="381"/>
    </row>
    <row r="135" spans="1:5" ht="13.8" x14ac:dyDescent="0.25">
      <c r="B135" s="286" t="s">
        <v>272</v>
      </c>
      <c r="D135" s="381"/>
      <c r="E135" s="381"/>
    </row>
    <row r="136" spans="1:5" ht="13.8" x14ac:dyDescent="0.25">
      <c r="B136" s="286" t="s">
        <v>277</v>
      </c>
      <c r="D136" s="381"/>
      <c r="E136" s="381"/>
    </row>
    <row r="137" spans="1:5" ht="13.8" x14ac:dyDescent="0.25">
      <c r="B137" s="286" t="s">
        <v>273</v>
      </c>
      <c r="D137" s="381"/>
      <c r="E137" s="381"/>
    </row>
    <row r="138" spans="1:5" ht="13.8" x14ac:dyDescent="0.25">
      <c r="B138" s="286" t="s">
        <v>72</v>
      </c>
      <c r="D138" s="381"/>
      <c r="E138" s="381"/>
    </row>
    <row r="139" spans="1:5" ht="14.4" thickBot="1" x14ac:dyDescent="0.3">
      <c r="B139" s="286" t="s">
        <v>73</v>
      </c>
      <c r="D139" s="383"/>
      <c r="E139" s="383"/>
    </row>
    <row r="140" spans="1:5" ht="13.8" x14ac:dyDescent="0.25">
      <c r="B140" s="457"/>
      <c r="D140" s="381"/>
      <c r="E140" s="381"/>
    </row>
    <row r="141" spans="1:5" ht="13.8" x14ac:dyDescent="0.25">
      <c r="B141" s="457" t="str">
        <f>CONCATENATE("Total ",$B$19)</f>
        <v>Total Alte cheltuieli de exploatare</v>
      </c>
      <c r="D141" s="293">
        <f>SUM(D125:D139)</f>
        <v>0</v>
      </c>
      <c r="E141" s="293">
        <f>SUM(E125:E139)</f>
        <v>0</v>
      </c>
    </row>
    <row r="142" spans="1:5" ht="13.8" x14ac:dyDescent="0.25">
      <c r="D142" s="384">
        <f>+D19-D141</f>
        <v>0</v>
      </c>
      <c r="E142" s="384">
        <f>+E19-E141</f>
        <v>0</v>
      </c>
    </row>
    <row r="144" spans="1:5" ht="13.8" x14ac:dyDescent="0.25">
      <c r="A144" s="285" t="s">
        <v>155</v>
      </c>
      <c r="B144" s="457" t="s">
        <v>71</v>
      </c>
      <c r="D144" s="276">
        <v>2023</v>
      </c>
      <c r="E144" s="276">
        <v>2024</v>
      </c>
    </row>
    <row r="146" spans="1:5" ht="13.8" x14ac:dyDescent="0.25">
      <c r="B146" s="279" t="s">
        <v>262</v>
      </c>
    </row>
    <row r="147" spans="1:5" ht="13.8" x14ac:dyDescent="0.25">
      <c r="B147" s="279" t="s">
        <v>351</v>
      </c>
    </row>
    <row r="148" spans="1:5" ht="13.8" x14ac:dyDescent="0.25">
      <c r="B148" s="279" t="s">
        <v>263</v>
      </c>
    </row>
    <row r="149" spans="1:5" ht="13.8" x14ac:dyDescent="0.25">
      <c r="B149" s="279" t="s">
        <v>352</v>
      </c>
    </row>
    <row r="150" spans="1:5" ht="14.4" thickBot="1" x14ac:dyDescent="0.3">
      <c r="B150" s="279"/>
      <c r="D150" s="383"/>
      <c r="E150" s="383"/>
    </row>
    <row r="152" spans="1:5" ht="13.8" x14ac:dyDescent="0.25">
      <c r="B152" s="457" t="s">
        <v>261</v>
      </c>
      <c r="D152" s="293">
        <f>SUM(D146:D150)</f>
        <v>0</v>
      </c>
      <c r="E152" s="293">
        <f>SUM(E146:E150)</f>
        <v>0</v>
      </c>
    </row>
    <row r="153" spans="1:5" ht="13.8" x14ac:dyDescent="0.25">
      <c r="D153" s="384">
        <f>+D23-D152</f>
        <v>0</v>
      </c>
      <c r="E153" s="384">
        <f>+E23-E152</f>
        <v>0</v>
      </c>
    </row>
    <row r="154" spans="1:5" x14ac:dyDescent="0.25">
      <c r="D154" s="285"/>
      <c r="E154" s="285"/>
    </row>
    <row r="155" spans="1:5" ht="13.8" x14ac:dyDescent="0.25">
      <c r="A155" s="285" t="s">
        <v>154</v>
      </c>
      <c r="B155" s="457" t="s">
        <v>71</v>
      </c>
      <c r="D155" s="276">
        <v>2023</v>
      </c>
      <c r="E155" s="276">
        <v>2024</v>
      </c>
    </row>
    <row r="157" spans="1:5" ht="13.8" x14ac:dyDescent="0.25">
      <c r="B157" s="279" t="s">
        <v>458</v>
      </c>
    </row>
    <row r="158" spans="1:5" ht="13.8" x14ac:dyDescent="0.25">
      <c r="B158" s="279" t="s">
        <v>459</v>
      </c>
    </row>
    <row r="159" spans="1:5" ht="13.8" x14ac:dyDescent="0.25">
      <c r="B159" s="279" t="s">
        <v>460</v>
      </c>
    </row>
    <row r="160" spans="1:5" ht="13.8" x14ac:dyDescent="0.25">
      <c r="B160" s="279" t="s">
        <v>462</v>
      </c>
    </row>
    <row r="161" spans="2:5" ht="13.8" x14ac:dyDescent="0.25">
      <c r="B161" s="279" t="s">
        <v>461</v>
      </c>
    </row>
    <row r="162" spans="2:5" ht="14.4" thickBot="1" x14ac:dyDescent="0.3">
      <c r="B162" s="279" t="s">
        <v>463</v>
      </c>
      <c r="D162" s="383"/>
      <c r="E162" s="383"/>
    </row>
    <row r="164" spans="2:5" ht="13.8" x14ac:dyDescent="0.25">
      <c r="B164" s="457" t="str">
        <f>CONCATENATE("Total ",$B$31)</f>
        <v>Total Profit/(pierdere) financiară</v>
      </c>
      <c r="D164" s="293">
        <f>SUM(D157:D162)</f>
        <v>0</v>
      </c>
      <c r="E164" s="293">
        <f>SUM(E157:E162)</f>
        <v>0</v>
      </c>
    </row>
    <row r="165" spans="2:5" ht="13.8" x14ac:dyDescent="0.25">
      <c r="D165" s="384">
        <f>+D31-D164</f>
        <v>0</v>
      </c>
      <c r="E165" s="384">
        <f>+E31-E164</f>
        <v>0</v>
      </c>
    </row>
  </sheetData>
  <pageMargins left="0.7" right="0.7" top="0.75" bottom="0.75" header="0.3" footer="0.3"/>
  <pageSetup paperSize="9" scale="97" orientation="portrait" r:id="rId1"/>
  <rowBreaks count="2" manualBreakCount="2">
    <brk id="35" min="1" max="5" man="1"/>
    <brk id="106" min="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E072C-97B3-45C5-9BF3-71F96795CD63}">
  <dimension ref="A1:Y38"/>
  <sheetViews>
    <sheetView zoomScale="70" zoomScaleNormal="70" workbookViewId="0">
      <pane xSplit="2" ySplit="4" topLeftCell="K5" activePane="bottomRight" state="frozen"/>
      <selection activeCell="D55" sqref="D55"/>
      <selection pane="topRight" activeCell="D55" sqref="D55"/>
      <selection pane="bottomLeft" activeCell="D55" sqref="D55"/>
      <selection pane="bottomRight" activeCell="D1" sqref="D1"/>
    </sheetView>
  </sheetViews>
  <sheetFormatPr defaultColWidth="9.109375" defaultRowHeight="13.8" outlineLevelCol="1" x14ac:dyDescent="0.3"/>
  <cols>
    <col min="1" max="1" width="11" style="55" customWidth="1"/>
    <col min="2" max="2" width="38.5546875" style="55" customWidth="1"/>
    <col min="3" max="3" width="22.44140625" style="55" customWidth="1"/>
    <col min="4" max="4" width="14" style="55" customWidth="1"/>
    <col min="5" max="5" width="16.88671875" style="55" customWidth="1"/>
    <col min="6" max="6" width="16.6640625" style="55" customWidth="1" outlineLevel="1"/>
    <col min="7" max="7" width="16.88671875" style="55" customWidth="1" outlineLevel="1"/>
    <col min="8" max="8" width="13.44140625" style="55" customWidth="1" outlineLevel="1"/>
    <col min="9" max="9" width="20.6640625" style="55" customWidth="1" outlineLevel="1"/>
    <col min="10" max="10" width="16.88671875" style="55" customWidth="1" outlineLevel="1"/>
    <col min="11" max="11" width="14" style="55" customWidth="1" outlineLevel="1"/>
    <col min="12" max="12" width="16.88671875" style="55" customWidth="1" outlineLevel="1"/>
    <col min="13" max="13" width="19.88671875" style="55" customWidth="1"/>
    <col min="14" max="14" width="13.6640625" style="55" customWidth="1"/>
    <col min="15" max="15" width="15.88671875" style="55" bestFit="1" customWidth="1"/>
    <col min="16" max="16" width="15" style="55" bestFit="1" customWidth="1"/>
    <col min="17" max="17" width="15" style="55" customWidth="1"/>
    <col min="18" max="18" width="16.44140625" style="55" customWidth="1"/>
    <col min="19" max="19" width="16.5546875" style="55" customWidth="1"/>
    <col min="20" max="20" width="15.88671875" style="55" customWidth="1"/>
    <col min="21" max="21" width="14.88671875" style="55" customWidth="1" outlineLevel="1"/>
    <col min="22" max="22" width="17.5546875" style="55" customWidth="1" outlineLevel="1"/>
    <col min="23" max="23" width="20" style="55" customWidth="1" outlineLevel="1"/>
    <col min="24" max="24" width="14.33203125" style="55" customWidth="1" outlineLevel="1"/>
    <col min="25" max="25" width="19.33203125" style="55" customWidth="1" outlineLevel="1"/>
    <col min="26" max="16384" width="9.109375" style="55"/>
  </cols>
  <sheetData>
    <row r="1" spans="2:25" ht="16.2" thickBot="1" x14ac:dyDescent="0.35">
      <c r="B1" s="135" t="s">
        <v>512</v>
      </c>
      <c r="C1" s="135"/>
      <c r="D1" s="135"/>
      <c r="E1" s="135"/>
      <c r="F1" s="135"/>
      <c r="G1" s="135"/>
      <c r="H1" s="135"/>
      <c r="I1" s="135"/>
      <c r="J1" s="135"/>
      <c r="K1" s="135"/>
      <c r="L1" s="135"/>
    </row>
    <row r="2" spans="2:25" ht="21" customHeight="1" thickBot="1" x14ac:dyDescent="0.4">
      <c r="F2" s="1238" t="s">
        <v>526</v>
      </c>
      <c r="G2" s="1239"/>
      <c r="H2" s="1239"/>
      <c r="I2" s="1239"/>
      <c r="J2" s="1239"/>
      <c r="K2" s="1239"/>
      <c r="L2" s="1240"/>
    </row>
    <row r="3" spans="2:25" ht="9" customHeight="1" thickBot="1" x14ac:dyDescent="0.35">
      <c r="B3" s="753"/>
      <c r="C3" s="1248"/>
      <c r="D3" s="1248"/>
      <c r="E3" s="1248"/>
      <c r="M3" s="1247"/>
      <c r="N3" s="1247"/>
      <c r="O3" s="1247"/>
      <c r="P3" s="1247"/>
      <c r="Q3" s="749"/>
    </row>
    <row r="4" spans="2:25" ht="58.5" customHeight="1" thickBot="1" x14ac:dyDescent="0.35">
      <c r="B4" s="854" t="s">
        <v>562</v>
      </c>
      <c r="C4" s="855" t="s">
        <v>629</v>
      </c>
      <c r="D4" s="856" t="s">
        <v>422</v>
      </c>
      <c r="E4" s="865" t="s">
        <v>550</v>
      </c>
      <c r="F4" s="857" t="s">
        <v>605</v>
      </c>
      <c r="G4" s="858" t="s">
        <v>422</v>
      </c>
      <c r="H4" s="859" t="s">
        <v>420</v>
      </c>
      <c r="I4" s="860" t="s">
        <v>657</v>
      </c>
      <c r="J4" s="858" t="s">
        <v>412</v>
      </c>
      <c r="K4" s="858" t="s">
        <v>413</v>
      </c>
      <c r="L4" s="859" t="s">
        <v>649</v>
      </c>
      <c r="M4" s="844" t="s">
        <v>606</v>
      </c>
      <c r="N4" s="845" t="s">
        <v>419</v>
      </c>
      <c r="O4" s="845" t="s">
        <v>413</v>
      </c>
      <c r="P4" s="846" t="s">
        <v>607</v>
      </c>
      <c r="Q4" s="847" t="s">
        <v>420</v>
      </c>
      <c r="R4" s="769" t="s">
        <v>658</v>
      </c>
      <c r="S4" s="535" t="s">
        <v>608</v>
      </c>
      <c r="T4" s="748" t="s">
        <v>527</v>
      </c>
      <c r="U4" s="770" t="s">
        <v>609</v>
      </c>
      <c r="V4" s="770" t="s">
        <v>412</v>
      </c>
      <c r="W4" s="770" t="s">
        <v>413</v>
      </c>
      <c r="X4" s="770" t="s">
        <v>610</v>
      </c>
      <c r="Y4" s="849" t="s">
        <v>611</v>
      </c>
    </row>
    <row r="5" spans="2:25" ht="27.75" customHeight="1" thickBot="1" x14ac:dyDescent="0.35">
      <c r="B5" s="205" t="s">
        <v>58</v>
      </c>
      <c r="C5" s="206" t="s">
        <v>59</v>
      </c>
      <c r="D5" s="206" t="s">
        <v>44</v>
      </c>
      <c r="E5" s="866" t="s">
        <v>139</v>
      </c>
      <c r="F5" s="864" t="s">
        <v>547</v>
      </c>
      <c r="G5" s="861" t="s">
        <v>548</v>
      </c>
      <c r="H5" s="862" t="s">
        <v>549</v>
      </c>
      <c r="I5" s="863" t="s">
        <v>528</v>
      </c>
      <c r="J5" s="861" t="s">
        <v>529</v>
      </c>
      <c r="K5" s="861" t="s">
        <v>530</v>
      </c>
      <c r="L5" s="862" t="s">
        <v>558</v>
      </c>
      <c r="M5" s="754" t="s">
        <v>32</v>
      </c>
      <c r="N5" s="755" t="s">
        <v>33</v>
      </c>
      <c r="O5" s="755" t="s">
        <v>54</v>
      </c>
      <c r="P5" s="843" t="s">
        <v>559</v>
      </c>
      <c r="Q5" s="867" t="s">
        <v>46</v>
      </c>
      <c r="R5" s="850" t="s">
        <v>34</v>
      </c>
      <c r="S5" s="205" t="s">
        <v>237</v>
      </c>
      <c r="T5" s="851" t="s">
        <v>35</v>
      </c>
      <c r="U5" s="852" t="s">
        <v>502</v>
      </c>
      <c r="V5" s="852" t="s">
        <v>218</v>
      </c>
      <c r="W5" s="852" t="s">
        <v>219</v>
      </c>
      <c r="X5" s="852" t="s">
        <v>561</v>
      </c>
      <c r="Y5" s="853" t="s">
        <v>238</v>
      </c>
    </row>
    <row r="6" spans="2:25" s="756" customFormat="1" ht="15.75" customHeight="1" thickBot="1" x14ac:dyDescent="0.35">
      <c r="B6" s="1241" t="s">
        <v>563</v>
      </c>
      <c r="C6" s="1242"/>
      <c r="D6" s="1242"/>
      <c r="E6" s="1242"/>
      <c r="F6" s="1242"/>
      <c r="G6" s="1242"/>
      <c r="H6" s="1242"/>
      <c r="I6" s="1242"/>
      <c r="J6" s="1242"/>
      <c r="K6" s="1242"/>
      <c r="L6" s="1242"/>
      <c r="M6" s="1242"/>
      <c r="N6" s="1242"/>
      <c r="O6" s="1242"/>
      <c r="P6" s="1242"/>
      <c r="Q6" s="1242"/>
      <c r="R6" s="1242"/>
      <c r="S6" s="1242"/>
      <c r="T6" s="1242"/>
      <c r="U6" s="1242"/>
      <c r="V6" s="1242"/>
      <c r="W6" s="1242"/>
      <c r="X6" s="1242"/>
      <c r="Y6" s="1243"/>
    </row>
    <row r="7" spans="2:25" x14ac:dyDescent="0.3">
      <c r="B7" s="139" t="s">
        <v>513</v>
      </c>
      <c r="C7" s="790">
        <v>50000</v>
      </c>
      <c r="D7" s="774"/>
      <c r="E7" s="775">
        <v>45682</v>
      </c>
      <c r="F7" s="787"/>
      <c r="G7" s="774"/>
      <c r="H7" s="774"/>
      <c r="I7" s="83">
        <v>50000</v>
      </c>
      <c r="J7" s="775">
        <v>45682</v>
      </c>
      <c r="K7" s="774" t="s">
        <v>231</v>
      </c>
      <c r="L7" s="256">
        <f>C7+F7-I7</f>
        <v>0</v>
      </c>
      <c r="M7" s="790"/>
      <c r="N7" s="806"/>
      <c r="O7" s="806"/>
      <c r="P7" s="807">
        <f>L7-M7</f>
        <v>0</v>
      </c>
      <c r="Q7" s="808"/>
      <c r="R7" s="813"/>
      <c r="S7" s="814"/>
      <c r="T7" s="819" t="str">
        <f t="shared" ref="T7:T16" si="0">IF(S7="REESALONAT","[Data!]","")</f>
        <v/>
      </c>
      <c r="U7" s="823"/>
      <c r="V7" s="824"/>
      <c r="W7" s="824"/>
      <c r="X7" s="834">
        <f>P7+R7-U7</f>
        <v>0</v>
      </c>
      <c r="Y7" s="825"/>
    </row>
    <row r="8" spans="2:25" x14ac:dyDescent="0.3">
      <c r="B8" s="138"/>
      <c r="C8" s="82">
        <v>10000</v>
      </c>
      <c r="D8" s="773"/>
      <c r="E8" s="776">
        <v>45713</v>
      </c>
      <c r="F8" s="788"/>
      <c r="G8" s="773"/>
      <c r="H8" s="773"/>
      <c r="I8" s="83">
        <v>10000</v>
      </c>
      <c r="J8" s="776">
        <v>45713</v>
      </c>
      <c r="K8" s="773" t="s">
        <v>553</v>
      </c>
      <c r="L8" s="257">
        <f t="shared" ref="L8:L20" si="1">C8+F8-I8</f>
        <v>0</v>
      </c>
      <c r="M8" s="87"/>
      <c r="N8" s="80"/>
      <c r="O8" s="80"/>
      <c r="P8" s="122">
        <f t="shared" ref="P8:P20" si="2">L8-M8</f>
        <v>0</v>
      </c>
      <c r="Q8" s="809"/>
      <c r="R8" s="259"/>
      <c r="S8" s="442" t="s">
        <v>215</v>
      </c>
      <c r="T8" s="211" t="str">
        <f t="shared" si="0"/>
        <v/>
      </c>
      <c r="U8" s="265"/>
      <c r="V8" s="194"/>
      <c r="W8" s="194"/>
      <c r="X8" s="835">
        <f t="shared" ref="X8:X20" si="3">P8+R8-U8</f>
        <v>0</v>
      </c>
      <c r="Y8" s="264"/>
    </row>
    <row r="9" spans="2:25" x14ac:dyDescent="0.3">
      <c r="B9" s="138"/>
      <c r="C9" s="82">
        <v>12000</v>
      </c>
      <c r="D9" s="773"/>
      <c r="E9" s="776">
        <v>45741</v>
      </c>
      <c r="F9" s="788"/>
      <c r="G9" s="773"/>
      <c r="H9" s="773"/>
      <c r="I9" s="83"/>
      <c r="J9" s="83"/>
      <c r="K9" s="773"/>
      <c r="L9" s="257">
        <f t="shared" si="1"/>
        <v>12000</v>
      </c>
      <c r="M9" s="87"/>
      <c r="N9" s="80"/>
      <c r="O9" s="80"/>
      <c r="P9" s="122">
        <f t="shared" si="2"/>
        <v>12000</v>
      </c>
      <c r="Q9" s="776">
        <f>E9+H9</f>
        <v>45741</v>
      </c>
      <c r="R9" s="265"/>
      <c r="S9" s="442" t="s">
        <v>215</v>
      </c>
      <c r="T9" s="211" t="str">
        <f t="shared" si="0"/>
        <v/>
      </c>
      <c r="U9" s="837">
        <v>12000</v>
      </c>
      <c r="V9" s="833">
        <v>45762</v>
      </c>
      <c r="W9" s="194" t="s">
        <v>556</v>
      </c>
      <c r="X9" s="835">
        <f t="shared" si="3"/>
        <v>0</v>
      </c>
      <c r="Y9" s="264"/>
    </row>
    <row r="10" spans="2:25" x14ac:dyDescent="0.3">
      <c r="B10" s="138"/>
      <c r="C10" s="87"/>
      <c r="D10" s="85"/>
      <c r="E10" s="153"/>
      <c r="F10" s="771"/>
      <c r="G10" s="85"/>
      <c r="H10" s="85"/>
      <c r="I10" s="83"/>
      <c r="J10" s="83"/>
      <c r="K10" s="85"/>
      <c r="L10" s="84">
        <f t="shared" si="1"/>
        <v>0</v>
      </c>
      <c r="M10" s="87"/>
      <c r="N10" s="80"/>
      <c r="O10" s="80"/>
      <c r="P10" s="122">
        <f t="shared" si="2"/>
        <v>0</v>
      </c>
      <c r="Q10" s="809"/>
      <c r="R10" s="258">
        <v>150000</v>
      </c>
      <c r="S10" s="442" t="s">
        <v>256</v>
      </c>
      <c r="T10" s="211" t="str">
        <f t="shared" si="0"/>
        <v/>
      </c>
      <c r="U10" s="838"/>
      <c r="V10" s="194"/>
      <c r="W10" s="194"/>
      <c r="X10" s="835">
        <f t="shared" si="3"/>
        <v>150000</v>
      </c>
      <c r="Y10" s="442" t="s">
        <v>256</v>
      </c>
    </row>
    <row r="11" spans="2:25" x14ac:dyDescent="0.3">
      <c r="B11" s="139" t="s">
        <v>514</v>
      </c>
      <c r="C11" s="87"/>
      <c r="D11" s="85"/>
      <c r="E11" s="776"/>
      <c r="F11" s="196">
        <v>50000</v>
      </c>
      <c r="G11" s="794" t="s">
        <v>551</v>
      </c>
      <c r="H11" s="773">
        <v>45713</v>
      </c>
      <c r="I11" s="83"/>
      <c r="J11" s="83"/>
      <c r="K11" s="85"/>
      <c r="L11" s="257">
        <f t="shared" si="1"/>
        <v>50000</v>
      </c>
      <c r="M11" s="82">
        <v>50000</v>
      </c>
      <c r="N11" s="773">
        <v>45713</v>
      </c>
      <c r="O11" s="80" t="s">
        <v>554</v>
      </c>
      <c r="P11" s="122">
        <f t="shared" si="2"/>
        <v>0</v>
      </c>
      <c r="Q11" s="809"/>
      <c r="R11" s="258"/>
      <c r="S11" s="267" t="s">
        <v>215</v>
      </c>
      <c r="T11" s="211" t="str">
        <f t="shared" si="0"/>
        <v/>
      </c>
      <c r="U11" s="838"/>
      <c r="V11" s="194"/>
      <c r="W11" s="194"/>
      <c r="X11" s="835">
        <f t="shared" si="3"/>
        <v>0</v>
      </c>
      <c r="Y11" s="264"/>
    </row>
    <row r="12" spans="2:25" ht="14.4" thickBot="1" x14ac:dyDescent="0.35">
      <c r="B12" s="139"/>
      <c r="C12" s="87"/>
      <c r="D12" s="85"/>
      <c r="E12" s="776"/>
      <c r="F12" s="196">
        <v>10000</v>
      </c>
      <c r="G12" s="794" t="s">
        <v>552</v>
      </c>
      <c r="H12" s="773">
        <v>45741</v>
      </c>
      <c r="I12" s="200"/>
      <c r="J12" s="83"/>
      <c r="K12" s="85"/>
      <c r="L12" s="257">
        <f t="shared" si="1"/>
        <v>10000</v>
      </c>
      <c r="M12" s="87"/>
      <c r="N12" s="80"/>
      <c r="O12" s="80"/>
      <c r="P12" s="122">
        <f t="shared" si="2"/>
        <v>10000</v>
      </c>
      <c r="Q12" s="776">
        <f>E12+H12</f>
        <v>45741</v>
      </c>
      <c r="R12" s="258"/>
      <c r="S12" s="442" t="s">
        <v>215</v>
      </c>
      <c r="T12" s="211" t="str">
        <f t="shared" si="0"/>
        <v/>
      </c>
      <c r="U12" s="838">
        <v>5000</v>
      </c>
      <c r="V12" s="833">
        <v>45762</v>
      </c>
      <c r="W12" s="194" t="s">
        <v>557</v>
      </c>
      <c r="X12" s="835">
        <f t="shared" si="3"/>
        <v>5000</v>
      </c>
      <c r="Y12" s="848" t="s">
        <v>215</v>
      </c>
    </row>
    <row r="13" spans="2:25" ht="14.4" thickBot="1" x14ac:dyDescent="0.35">
      <c r="B13" s="139"/>
      <c r="C13" s="777"/>
      <c r="D13" s="778"/>
      <c r="E13" s="779"/>
      <c r="F13" s="789"/>
      <c r="G13" s="778"/>
      <c r="H13" s="778"/>
      <c r="I13" s="778"/>
      <c r="J13" s="200"/>
      <c r="K13" s="778"/>
      <c r="L13" s="797">
        <f t="shared" si="1"/>
        <v>0</v>
      </c>
      <c r="M13" s="777"/>
      <c r="N13" s="810"/>
      <c r="O13" s="810"/>
      <c r="P13" s="811">
        <f t="shared" si="2"/>
        <v>0</v>
      </c>
      <c r="Q13" s="812"/>
      <c r="R13" s="815"/>
      <c r="S13" s="816"/>
      <c r="T13" s="820" t="str">
        <f t="shared" si="0"/>
        <v/>
      </c>
      <c r="U13" s="839"/>
      <c r="V13" s="827"/>
      <c r="W13" s="827"/>
      <c r="X13" s="836">
        <f t="shared" si="3"/>
        <v>0</v>
      </c>
      <c r="Y13" s="818"/>
    </row>
    <row r="14" spans="2:25" x14ac:dyDescent="0.3">
      <c r="B14" s="139" t="s">
        <v>515</v>
      </c>
      <c r="C14" s="793">
        <v>10000</v>
      </c>
      <c r="D14" s="774"/>
      <c r="E14" s="775">
        <v>45672</v>
      </c>
      <c r="F14" s="787"/>
      <c r="G14" s="774"/>
      <c r="H14" s="774"/>
      <c r="I14" s="793">
        <v>10000</v>
      </c>
      <c r="J14" s="775">
        <v>45672</v>
      </c>
      <c r="K14" s="208" t="s">
        <v>233</v>
      </c>
      <c r="L14" s="732">
        <f t="shared" si="1"/>
        <v>0</v>
      </c>
      <c r="M14" s="781"/>
      <c r="N14" s="80"/>
      <c r="O14" s="208"/>
      <c r="P14" s="210">
        <f t="shared" si="2"/>
        <v>0</v>
      </c>
      <c r="Q14" s="750"/>
      <c r="R14" s="203"/>
      <c r="S14" s="814"/>
      <c r="T14" s="819" t="str">
        <f t="shared" si="0"/>
        <v/>
      </c>
      <c r="U14" s="841"/>
      <c r="V14" s="824"/>
      <c r="W14" s="824"/>
      <c r="X14" s="834">
        <f t="shared" si="3"/>
        <v>0</v>
      </c>
      <c r="Y14" s="825"/>
    </row>
    <row r="15" spans="2:25" x14ac:dyDescent="0.3">
      <c r="B15" s="202"/>
      <c r="C15" s="207">
        <v>10000</v>
      </c>
      <c r="D15" s="773"/>
      <c r="E15" s="776">
        <v>45703</v>
      </c>
      <c r="F15" s="788"/>
      <c r="G15" s="773"/>
      <c r="H15" s="773"/>
      <c r="I15" s="207">
        <v>10000</v>
      </c>
      <c r="J15" s="776">
        <v>45703</v>
      </c>
      <c r="K15" s="208" t="s">
        <v>555</v>
      </c>
      <c r="L15" s="737">
        <f t="shared" si="1"/>
        <v>0</v>
      </c>
      <c r="M15" s="781"/>
      <c r="N15" s="80"/>
      <c r="O15" s="208"/>
      <c r="P15" s="210">
        <f t="shared" si="2"/>
        <v>0</v>
      </c>
      <c r="Q15" s="750"/>
      <c r="R15" s="204"/>
      <c r="S15" s="267"/>
      <c r="T15" s="211" t="str">
        <f t="shared" si="0"/>
        <v/>
      </c>
      <c r="U15" s="838"/>
      <c r="V15" s="194"/>
      <c r="W15" s="194"/>
      <c r="X15" s="835">
        <f t="shared" si="3"/>
        <v>0</v>
      </c>
      <c r="Y15" s="264"/>
    </row>
    <row r="16" spans="2:25" x14ac:dyDescent="0.3">
      <c r="B16" s="139" t="s">
        <v>517</v>
      </c>
      <c r="C16" s="207">
        <v>10000</v>
      </c>
      <c r="D16" s="773"/>
      <c r="E16" s="776">
        <v>45703</v>
      </c>
      <c r="F16" s="788"/>
      <c r="G16" s="773"/>
      <c r="H16" s="773"/>
      <c r="I16" s="207"/>
      <c r="J16" s="776"/>
      <c r="K16" s="208"/>
      <c r="L16" s="737">
        <f t="shared" si="1"/>
        <v>10000</v>
      </c>
      <c r="M16" s="207">
        <v>10000</v>
      </c>
      <c r="N16" s="776">
        <v>45703</v>
      </c>
      <c r="O16" s="208" t="s">
        <v>234</v>
      </c>
      <c r="P16" s="210">
        <f t="shared" si="2"/>
        <v>0</v>
      </c>
      <c r="Q16" s="750"/>
      <c r="R16" s="204"/>
      <c r="S16" s="267"/>
      <c r="T16" s="211" t="str">
        <f t="shared" si="0"/>
        <v/>
      </c>
      <c r="U16" s="838"/>
      <c r="V16" s="194"/>
      <c r="W16" s="194"/>
      <c r="X16" s="835">
        <f t="shared" si="3"/>
        <v>0</v>
      </c>
      <c r="Y16" s="264"/>
    </row>
    <row r="17" spans="1:25" ht="12" customHeight="1" x14ac:dyDescent="0.3">
      <c r="B17" s="202"/>
      <c r="C17" s="207">
        <v>210000</v>
      </c>
      <c r="D17" s="786"/>
      <c r="E17" s="780" t="s">
        <v>612</v>
      </c>
      <c r="F17" s="792"/>
      <c r="G17" s="786"/>
      <c r="H17" s="786"/>
      <c r="I17" s="786"/>
      <c r="J17" s="83"/>
      <c r="K17" s="786"/>
      <c r="L17" s="738">
        <f t="shared" si="1"/>
        <v>210000</v>
      </c>
      <c r="M17" s="782"/>
      <c r="N17" s="201"/>
      <c r="O17" s="201"/>
      <c r="P17" s="795">
        <f t="shared" si="2"/>
        <v>210000</v>
      </c>
      <c r="Q17" s="776" t="str">
        <f>E17</f>
        <v>apr 2025-dec 2025</v>
      </c>
      <c r="R17" s="204"/>
      <c r="S17" s="442" t="s">
        <v>240</v>
      </c>
      <c r="T17" s="254" t="s">
        <v>612</v>
      </c>
      <c r="U17" s="838">
        <v>23000</v>
      </c>
      <c r="V17" s="833">
        <v>45762</v>
      </c>
      <c r="W17" s="194" t="s">
        <v>557</v>
      </c>
      <c r="X17" s="835">
        <f t="shared" si="3"/>
        <v>187000</v>
      </c>
      <c r="Y17" s="442" t="s">
        <v>240</v>
      </c>
    </row>
    <row r="18" spans="1:25" x14ac:dyDescent="0.3">
      <c r="B18" s="139"/>
      <c r="C18" s="87"/>
      <c r="D18" s="85"/>
      <c r="E18" s="153"/>
      <c r="F18" s="771"/>
      <c r="G18" s="85"/>
      <c r="H18" s="85"/>
      <c r="I18" s="85"/>
      <c r="J18" s="83"/>
      <c r="K18" s="85"/>
      <c r="L18" s="153">
        <f t="shared" si="1"/>
        <v>0</v>
      </c>
      <c r="M18" s="771"/>
      <c r="N18" s="80"/>
      <c r="O18" s="80"/>
      <c r="P18" s="210">
        <f t="shared" si="2"/>
        <v>0</v>
      </c>
      <c r="Q18" s="751"/>
      <c r="R18" s="261"/>
      <c r="S18" s="267"/>
      <c r="T18" s="76"/>
      <c r="U18" s="838"/>
      <c r="V18" s="194"/>
      <c r="W18" s="194"/>
      <c r="X18" s="835">
        <f t="shared" si="3"/>
        <v>0</v>
      </c>
      <c r="Y18" s="264"/>
    </row>
    <row r="19" spans="1:25" x14ac:dyDescent="0.3">
      <c r="B19" s="139"/>
      <c r="C19" s="87"/>
      <c r="D19" s="85"/>
      <c r="E19" s="153"/>
      <c r="F19" s="771"/>
      <c r="G19" s="85"/>
      <c r="H19" s="85"/>
      <c r="I19" s="85"/>
      <c r="J19" s="85"/>
      <c r="K19" s="85"/>
      <c r="L19" s="153">
        <f t="shared" si="1"/>
        <v>0</v>
      </c>
      <c r="M19" s="771"/>
      <c r="N19" s="80"/>
      <c r="O19" s="80"/>
      <c r="P19" s="210">
        <f t="shared" si="2"/>
        <v>0</v>
      </c>
      <c r="Q19" s="751"/>
      <c r="R19" s="261"/>
      <c r="S19" s="267"/>
      <c r="T19" s="76"/>
      <c r="U19" s="838"/>
      <c r="V19" s="194"/>
      <c r="W19" s="194"/>
      <c r="X19" s="835">
        <f t="shared" si="3"/>
        <v>0</v>
      </c>
      <c r="Y19" s="264"/>
    </row>
    <row r="20" spans="1:25" ht="14.4" thickBot="1" x14ac:dyDescent="0.35">
      <c r="B20" s="123" t="s">
        <v>72</v>
      </c>
      <c r="C20" s="777"/>
      <c r="D20" s="778"/>
      <c r="E20" s="779"/>
      <c r="F20" s="789"/>
      <c r="G20" s="778"/>
      <c r="H20" s="778"/>
      <c r="I20" s="778"/>
      <c r="J20" s="778"/>
      <c r="K20" s="778"/>
      <c r="L20" s="779">
        <f t="shared" si="1"/>
        <v>0</v>
      </c>
      <c r="M20" s="783"/>
      <c r="N20" s="93"/>
      <c r="O20" s="93"/>
      <c r="P20" s="796">
        <f t="shared" si="2"/>
        <v>0</v>
      </c>
      <c r="Q20" s="752"/>
      <c r="R20" s="817"/>
      <c r="S20" s="816"/>
      <c r="T20" s="828"/>
      <c r="U20" s="826"/>
      <c r="V20" s="827"/>
      <c r="W20" s="827"/>
      <c r="X20" s="836">
        <f t="shared" si="3"/>
        <v>0</v>
      </c>
      <c r="Y20" s="818"/>
    </row>
    <row r="21" spans="1:25" ht="12.75" customHeight="1" thickBot="1" x14ac:dyDescent="0.35">
      <c r="B21" s="763" t="s">
        <v>516</v>
      </c>
      <c r="C21" s="785">
        <f>SUM(C7:C20)</f>
        <v>312000</v>
      </c>
      <c r="D21" s="784"/>
      <c r="E21" s="784"/>
      <c r="F21" s="784"/>
      <c r="G21" s="784"/>
      <c r="H21" s="784"/>
      <c r="I21" s="784"/>
      <c r="J21" s="785"/>
      <c r="K21" s="784"/>
      <c r="L21" s="784">
        <f>SUM(L7:L20)</f>
        <v>292000</v>
      </c>
      <c r="M21" s="763">
        <f>SUM(M7:M20)</f>
        <v>60000</v>
      </c>
      <c r="N21" s="764"/>
      <c r="O21" s="764"/>
      <c r="P21" s="765">
        <f>SUM(P7:P20)</f>
        <v>232000</v>
      </c>
      <c r="Q21" s="765"/>
      <c r="R21" s="765">
        <f>SUM(R7:R20)</f>
        <v>150000</v>
      </c>
      <c r="S21" s="765"/>
      <c r="T21" s="765"/>
      <c r="U21" s="831"/>
      <c r="V21" s="831"/>
      <c r="W21" s="831"/>
      <c r="X21" s="842">
        <f>SUM(X7:X20)</f>
        <v>342000</v>
      </c>
      <c r="Y21" s="832"/>
    </row>
    <row r="22" spans="1:25" ht="24.75" customHeight="1" thickBot="1" x14ac:dyDescent="0.35">
      <c r="B22" s="262"/>
      <c r="C22" s="262"/>
      <c r="D22" s="262"/>
      <c r="E22" s="262"/>
      <c r="F22" s="262"/>
      <c r="G22" s="262"/>
      <c r="H22" s="262"/>
      <c r="I22" s="262"/>
      <c r="J22" s="262"/>
      <c r="K22" s="262"/>
      <c r="L22" s="262"/>
      <c r="M22" s="1244" t="s">
        <v>418</v>
      </c>
      <c r="N22" s="1245"/>
      <c r="O22" s="268"/>
      <c r="P22" s="260">
        <f>SUMIF(S7:S20,"RESTANT",P7:P20)</f>
        <v>22000</v>
      </c>
      <c r="U22" s="1244" t="s">
        <v>584</v>
      </c>
      <c r="V22" s="1245"/>
      <c r="W22" s="268"/>
      <c r="X22" s="260">
        <f>SUMIF(Y7:Y20,"RESTANT",X7:X20)</f>
        <v>5000</v>
      </c>
    </row>
    <row r="23" spans="1:25" x14ac:dyDescent="0.3">
      <c r="B23" s="56" t="s">
        <v>196</v>
      </c>
      <c r="C23" s="56"/>
      <c r="D23" s="56"/>
      <c r="E23" s="56"/>
      <c r="F23" s="56"/>
      <c r="G23" s="56"/>
      <c r="H23" s="56"/>
      <c r="I23" s="56"/>
      <c r="J23" s="56"/>
      <c r="K23" s="56"/>
      <c r="L23" s="56"/>
    </row>
    <row r="24" spans="1:25" ht="14.4" thickBot="1" x14ac:dyDescent="0.35">
      <c r="B24" s="56"/>
      <c r="C24" s="56"/>
      <c r="D24" s="56"/>
      <c r="E24" s="56"/>
      <c r="F24" s="56"/>
      <c r="G24" s="56"/>
      <c r="H24" s="56"/>
      <c r="I24" s="56"/>
      <c r="J24" s="56"/>
      <c r="K24" s="56"/>
      <c r="L24" s="56"/>
      <c r="O24" s="735" t="s">
        <v>133</v>
      </c>
      <c r="P24" s="736">
        <f>SUMIF($S$6:$S$21,O24,$P$6:$P$21)</f>
        <v>0</v>
      </c>
      <c r="Q24" s="736">
        <f>SUMIF($S$7:$S$22,O24,$R$7:$R$22)</f>
        <v>0</v>
      </c>
      <c r="W24" s="735" t="s">
        <v>133</v>
      </c>
      <c r="X24" s="736">
        <f>SUMIF($Y$6:$Y$21,W24,$X$6:$X$21)</f>
        <v>0</v>
      </c>
      <c r="Y24" s="868"/>
    </row>
    <row r="25" spans="1:25" x14ac:dyDescent="0.3">
      <c r="B25" s="639" t="s">
        <v>513</v>
      </c>
      <c r="C25" s="640">
        <f>SUM(C7:C9)</f>
        <v>72000</v>
      </c>
      <c r="D25" s="56"/>
      <c r="E25" s="56"/>
      <c r="F25" s="56"/>
      <c r="G25" s="56"/>
      <c r="H25" s="56"/>
      <c r="I25" s="56"/>
      <c r="J25" s="56"/>
      <c r="K25" s="56"/>
      <c r="L25" s="56"/>
      <c r="M25" s="56"/>
      <c r="N25" s="56"/>
      <c r="O25" s="735" t="s">
        <v>240</v>
      </c>
      <c r="P25" s="736">
        <f>SUMIF($S$6:$S$21,O25,$P$6:$P$21)</f>
        <v>210000</v>
      </c>
      <c r="Q25" s="736">
        <f>SUMIF($S$7:$S$22,O25,$R$7:$R$22)</f>
        <v>0</v>
      </c>
      <c r="R25" s="56"/>
      <c r="S25" s="56"/>
      <c r="W25" s="735" t="s">
        <v>240</v>
      </c>
      <c r="X25" s="736">
        <f>SUMIF($Y$6:$Y$21,W25,$X$6:$X$21)</f>
        <v>187000</v>
      </c>
      <c r="Y25" s="868"/>
    </row>
    <row r="26" spans="1:25" x14ac:dyDescent="0.3">
      <c r="B26" s="139" t="s">
        <v>514</v>
      </c>
      <c r="C26" s="142">
        <f>SUM(C11:C13)</f>
        <v>0</v>
      </c>
      <c r="D26" s="56"/>
      <c r="E26" s="56"/>
      <c r="F26" s="56"/>
      <c r="G26" s="56"/>
      <c r="H26" s="56"/>
      <c r="I26" s="56"/>
      <c r="J26" s="56"/>
      <c r="K26" s="56"/>
      <c r="L26" s="56"/>
      <c r="M26" s="56"/>
      <c r="N26" s="56"/>
      <c r="O26" s="735" t="s">
        <v>256</v>
      </c>
      <c r="P26" s="736">
        <f>SUMIF($S$6:$S$21,O26,$P$6:$P$21)</f>
        <v>0</v>
      </c>
      <c r="Q26" s="736">
        <f>SUMIF($S$7:$S$22,O26,$R$7:$R$22)</f>
        <v>150000</v>
      </c>
      <c r="R26" s="56"/>
      <c r="S26" s="56"/>
      <c r="W26" s="735" t="s">
        <v>256</v>
      </c>
      <c r="X26" s="736">
        <f>SUMIF($Y$6:$Y$21,W26,$X$6:$X$21)</f>
        <v>150000</v>
      </c>
      <c r="Y26" s="868"/>
    </row>
    <row r="27" spans="1:25" ht="15.6" x14ac:dyDescent="0.45">
      <c r="B27" s="139" t="s">
        <v>515</v>
      </c>
      <c r="C27" s="142">
        <f>SUM(C14:C15)</f>
        <v>20000</v>
      </c>
      <c r="D27" s="56"/>
      <c r="E27" s="56"/>
      <c r="F27" s="56"/>
      <c r="G27" s="56"/>
      <c r="H27" s="56"/>
      <c r="I27" s="56"/>
      <c r="J27" s="56"/>
      <c r="K27" s="56"/>
      <c r="L27" s="56"/>
      <c r="O27" s="735" t="s">
        <v>253</v>
      </c>
      <c r="P27" s="739">
        <f>SUMIF($S$6:$S$21,O27,$P$6:$P$21)</f>
        <v>0</v>
      </c>
      <c r="Q27" s="739">
        <f>SUMIF($S$7:$S$22,O27,$R$7:$R$22)</f>
        <v>0</v>
      </c>
      <c r="R27" s="56"/>
      <c r="S27" s="56"/>
      <c r="W27" s="735" t="s">
        <v>253</v>
      </c>
      <c r="X27" s="739">
        <f>SUMIF($Y$6:$Y$21,W27,$X$6:$X$21)</f>
        <v>0</v>
      </c>
      <c r="Y27" s="869"/>
    </row>
    <row r="28" spans="1:25" x14ac:dyDescent="0.3">
      <c r="B28" s="139" t="s">
        <v>517</v>
      </c>
      <c r="C28" s="142">
        <f>SUM(C16:C17)</f>
        <v>220000</v>
      </c>
      <c r="D28" s="56"/>
      <c r="E28" s="56"/>
      <c r="F28" s="56"/>
      <c r="G28" s="56"/>
      <c r="H28" s="56"/>
      <c r="I28" s="56"/>
      <c r="J28" s="56"/>
      <c r="K28" s="56"/>
      <c r="L28" s="56"/>
      <c r="O28" s="735" t="s">
        <v>145</v>
      </c>
      <c r="P28" s="740">
        <f>SUM(P22:P27)</f>
        <v>232000</v>
      </c>
      <c r="Q28" s="740">
        <f>SUM(Q24:Q27)</f>
        <v>150000</v>
      </c>
      <c r="W28" s="735" t="s">
        <v>145</v>
      </c>
      <c r="X28" s="740">
        <f>SUM(X22:X27)</f>
        <v>342000</v>
      </c>
      <c r="Y28" s="870"/>
    </row>
    <row r="29" spans="1:25" ht="14.4" thickBot="1" x14ac:dyDescent="0.35">
      <c r="B29" s="767" t="s">
        <v>145</v>
      </c>
      <c r="C29" s="768">
        <f>SUM(C25:C28)</f>
        <v>312000</v>
      </c>
      <c r="D29" s="56"/>
      <c r="E29" s="56"/>
      <c r="F29" s="56"/>
      <c r="G29" s="56"/>
      <c r="H29" s="56"/>
      <c r="I29" s="56"/>
      <c r="J29" s="56"/>
      <c r="K29" s="56"/>
      <c r="L29" s="56"/>
      <c r="O29" s="745" t="s">
        <v>545</v>
      </c>
      <c r="P29" s="722">
        <f>+P28-P21</f>
        <v>0</v>
      </c>
      <c r="Q29" s="722">
        <f>Q28-R21</f>
        <v>0</v>
      </c>
      <c r="W29" s="745" t="s">
        <v>545</v>
      </c>
      <c r="X29" s="722">
        <f>+X28-X21</f>
        <v>0</v>
      </c>
      <c r="Y29" s="871"/>
    </row>
    <row r="32" spans="1:25" ht="15" customHeight="1" x14ac:dyDescent="0.3">
      <c r="A32" s="57">
        <f>+C29-BS!E30-BS!E40</f>
        <v>312000</v>
      </c>
      <c r="B32" s="165" t="s">
        <v>235</v>
      </c>
      <c r="C32" s="1246" t="s">
        <v>630</v>
      </c>
      <c r="D32" s="1246"/>
      <c r="E32" s="1246"/>
      <c r="F32" s="1246"/>
      <c r="G32" s="1246"/>
      <c r="H32" s="1246"/>
      <c r="I32" s="1246"/>
      <c r="J32" s="1246"/>
      <c r="K32" s="1246"/>
      <c r="L32" s="1246"/>
      <c r="M32" s="1246"/>
      <c r="N32" s="1246"/>
      <c r="O32" s="1246"/>
      <c r="P32" s="1246"/>
      <c r="Q32" s="1246"/>
      <c r="R32" s="1246"/>
      <c r="S32" s="1246"/>
    </row>
    <row r="33" spans="1:19" ht="12.75" customHeight="1" x14ac:dyDescent="0.3">
      <c r="A33" s="57">
        <f>+C21-BS!E226</f>
        <v>312000</v>
      </c>
      <c r="B33" s="165" t="s">
        <v>235</v>
      </c>
      <c r="C33" s="1246" t="s">
        <v>631</v>
      </c>
      <c r="D33" s="1246"/>
      <c r="E33" s="1246"/>
      <c r="F33" s="1246"/>
      <c r="G33" s="1246"/>
      <c r="H33" s="1246"/>
      <c r="I33" s="1246"/>
      <c r="J33" s="1246"/>
      <c r="K33" s="1246"/>
      <c r="L33" s="1246"/>
      <c r="M33" s="1246"/>
      <c r="N33" s="1246"/>
      <c r="O33" s="1246"/>
      <c r="P33" s="1246"/>
      <c r="Q33" s="1246"/>
      <c r="R33" s="1246"/>
      <c r="S33" s="1246"/>
    </row>
    <row r="35" spans="1:19" x14ac:dyDescent="0.3">
      <c r="B35" s="115" t="s">
        <v>36</v>
      </c>
      <c r="C35" s="114"/>
      <c r="D35" s="114"/>
      <c r="E35" s="114"/>
      <c r="F35" s="114"/>
      <c r="G35" s="114"/>
      <c r="H35" s="114"/>
      <c r="I35" s="114"/>
      <c r="J35" s="114"/>
      <c r="K35" s="114"/>
      <c r="L35" s="114"/>
    </row>
    <row r="36" spans="1:19" ht="15" customHeight="1" x14ac:dyDescent="0.3">
      <c r="B36" s="422" t="s">
        <v>55</v>
      </c>
      <c r="C36" s="136"/>
      <c r="D36" s="136"/>
      <c r="E36" s="136"/>
      <c r="F36" s="136"/>
      <c r="G36" s="136"/>
      <c r="H36" s="136"/>
      <c r="I36" s="136"/>
      <c r="J36" s="136"/>
      <c r="K36" s="136"/>
      <c r="L36" s="136"/>
    </row>
    <row r="38" spans="1:19" x14ac:dyDescent="0.3">
      <c r="B38" s="56"/>
      <c r="C38" s="56"/>
      <c r="D38" s="56"/>
      <c r="E38" s="56"/>
      <c r="F38" s="56"/>
      <c r="G38" s="56"/>
      <c r="H38" s="56"/>
      <c r="I38" s="56"/>
      <c r="J38" s="56"/>
      <c r="K38" s="56"/>
      <c r="L38" s="56"/>
    </row>
  </sheetData>
  <mergeCells count="8">
    <mergeCell ref="C32:S32"/>
    <mergeCell ref="C33:S33"/>
    <mergeCell ref="F2:L2"/>
    <mergeCell ref="C3:E3"/>
    <mergeCell ref="M3:P3"/>
    <mergeCell ref="B6:Y6"/>
    <mergeCell ref="M22:N22"/>
    <mergeCell ref="U22:V22"/>
  </mergeCells>
  <conditionalFormatting sqref="T7:T16">
    <cfRule type="containsText" dxfId="0" priority="1" stopIfTrue="1" operator="containsText" text="[Data!]">
      <formula>NOT(ISERROR(SEARCH("[Data!]",T7)))</formula>
    </cfRule>
  </conditionalFormatting>
  <dataValidations count="1">
    <dataValidation type="list" allowBlank="1" showInputMessage="1" showErrorMessage="1" sqref="S7:S20 Y12 Y17 O25 W25 Y10" xr:uid="{DF5E7811-A7FF-4E19-B155-605A68420715}">
      <formula1>"NESCADENT,RESTANT,LITIGIU,REESALONAT,CONTINGENT"</formula1>
    </dataValidation>
  </dataValidations>
  <pageMargins left="0.7" right="0.7" top="0.75" bottom="0.75" header="0.3" footer="0.3"/>
  <pageSetup paperSize="1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N39"/>
  <sheetViews>
    <sheetView zoomScaleNormal="100" workbookViewId="0">
      <pane xSplit="3" ySplit="6" topLeftCell="D19" activePane="bottomRight" state="frozen"/>
      <selection activeCell="D55" sqref="D55"/>
      <selection pane="topRight" activeCell="D55" sqref="D55"/>
      <selection pane="bottomLeft" activeCell="D55" sqref="D55"/>
      <selection pane="bottomRight" activeCell="D55" sqref="D55"/>
    </sheetView>
  </sheetViews>
  <sheetFormatPr defaultColWidth="9.109375" defaultRowHeight="13.2" x14ac:dyDescent="0.25"/>
  <cols>
    <col min="1" max="1" width="4.5546875" style="1" customWidth="1"/>
    <col min="2" max="2" width="2.6640625" style="1" customWidth="1"/>
    <col min="3" max="3" width="46.33203125" style="1" customWidth="1"/>
    <col min="4" max="4" width="12.33203125" style="1" bestFit="1" customWidth="1"/>
    <col min="5" max="8" width="11.109375" style="1" bestFit="1" customWidth="1"/>
    <col min="9" max="9" width="12.33203125" style="1" bestFit="1" customWidth="1"/>
    <col min="10" max="11" width="11.109375" style="1" bestFit="1" customWidth="1"/>
    <col min="12" max="12" width="11.109375" style="1" customWidth="1"/>
    <col min="13" max="13" width="12.33203125" style="1" bestFit="1" customWidth="1"/>
    <col min="14" max="14" width="19.88671875" style="1" customWidth="1"/>
    <col min="15" max="16384" width="9.109375" style="1"/>
  </cols>
  <sheetData>
    <row r="1" spans="2:14" x14ac:dyDescent="0.25">
      <c r="C1" s="372" t="s">
        <v>430</v>
      </c>
      <c r="E1" s="389"/>
    </row>
    <row r="2" spans="2:14" ht="13.8" thickBot="1" x14ac:dyDescent="0.3"/>
    <row r="3" spans="2:14" ht="13.8" thickBot="1" x14ac:dyDescent="0.3">
      <c r="B3" s="14"/>
      <c r="C3" s="4"/>
      <c r="D3" s="5" t="s">
        <v>146</v>
      </c>
      <c r="E3" s="1249" t="s">
        <v>599</v>
      </c>
      <c r="F3" s="1250"/>
      <c r="G3" s="1250"/>
      <c r="H3" s="1250"/>
      <c r="I3" s="1251"/>
      <c r="J3" s="1249" t="s">
        <v>596</v>
      </c>
      <c r="K3" s="1250"/>
      <c r="L3" s="1251"/>
      <c r="M3" s="44" t="s">
        <v>53</v>
      </c>
    </row>
    <row r="4" spans="2:14" x14ac:dyDescent="0.25">
      <c r="B4" s="11"/>
      <c r="C4" s="6"/>
      <c r="D4" s="7" t="s">
        <v>60</v>
      </c>
      <c r="E4" s="8" t="s">
        <v>147</v>
      </c>
      <c r="F4" s="9" t="s">
        <v>147</v>
      </c>
      <c r="G4" s="9" t="s">
        <v>147</v>
      </c>
      <c r="H4" s="9" t="s">
        <v>147</v>
      </c>
      <c r="I4" s="10" t="s">
        <v>60</v>
      </c>
      <c r="J4" s="9" t="s">
        <v>147</v>
      </c>
      <c r="K4" s="9" t="s">
        <v>147</v>
      </c>
      <c r="L4" s="10" t="s">
        <v>194</v>
      </c>
      <c r="M4" s="10" t="s">
        <v>61</v>
      </c>
    </row>
    <row r="5" spans="2:14" x14ac:dyDescent="0.25">
      <c r="B5" s="11"/>
      <c r="C5" s="6"/>
      <c r="D5" s="7" t="s">
        <v>491</v>
      </c>
      <c r="E5" s="8" t="s">
        <v>578</v>
      </c>
      <c r="F5" s="9" t="s">
        <v>580</v>
      </c>
      <c r="G5" s="9" t="s">
        <v>601</v>
      </c>
      <c r="H5" s="9" t="s">
        <v>603</v>
      </c>
      <c r="I5" s="440" t="s">
        <v>578</v>
      </c>
      <c r="J5" s="8" t="s">
        <v>594</v>
      </c>
      <c r="K5" s="9" t="s">
        <v>597</v>
      </c>
      <c r="L5" s="440" t="s">
        <v>594</v>
      </c>
      <c r="M5" s="440" t="s">
        <v>578</v>
      </c>
    </row>
    <row r="6" spans="2:14" ht="13.8" thickBot="1" x14ac:dyDescent="0.3">
      <c r="B6" s="41"/>
      <c r="C6" s="42"/>
      <c r="D6" s="436" t="s">
        <v>582</v>
      </c>
      <c r="E6" s="437" t="s">
        <v>581</v>
      </c>
      <c r="F6" s="438" t="s">
        <v>579</v>
      </c>
      <c r="G6" s="438" t="s">
        <v>604</v>
      </c>
      <c r="H6" s="438" t="s">
        <v>602</v>
      </c>
      <c r="I6" s="439" t="s">
        <v>602</v>
      </c>
      <c r="J6" s="437" t="s">
        <v>598</v>
      </c>
      <c r="K6" s="438" t="s">
        <v>595</v>
      </c>
      <c r="L6" s="439" t="s">
        <v>595</v>
      </c>
      <c r="M6" s="439" t="s">
        <v>595</v>
      </c>
    </row>
    <row r="7" spans="2:14" ht="13.8" x14ac:dyDescent="0.25">
      <c r="B7" s="1254" t="s">
        <v>162</v>
      </c>
      <c r="C7" s="1255"/>
      <c r="D7" s="43"/>
      <c r="E7" s="17"/>
      <c r="I7" s="12"/>
      <c r="L7" s="12"/>
      <c r="M7" s="12"/>
      <c r="N7" s="668"/>
    </row>
    <row r="8" spans="2:14" ht="13.8" x14ac:dyDescent="0.25">
      <c r="B8" s="41"/>
      <c r="C8" s="18" t="s">
        <v>62</v>
      </c>
      <c r="D8" s="19">
        <f>+CPP!E5</f>
        <v>0</v>
      </c>
      <c r="E8" s="17"/>
      <c r="F8" s="20"/>
      <c r="G8" s="20"/>
      <c r="H8" s="20"/>
      <c r="I8" s="12">
        <f t="shared" ref="I8:I14" si="0">SUM(E8:H8)</f>
        <v>0</v>
      </c>
      <c r="J8" s="20"/>
      <c r="K8" s="20"/>
      <c r="L8" s="12">
        <f>+K8+J8</f>
        <v>0</v>
      </c>
      <c r="M8" s="12">
        <f>+L8+I8</f>
        <v>0</v>
      </c>
      <c r="N8" s="669"/>
    </row>
    <row r="9" spans="2:14" ht="13.8" x14ac:dyDescent="0.25">
      <c r="B9" s="41"/>
      <c r="C9" s="18" t="s">
        <v>63</v>
      </c>
      <c r="D9" s="19">
        <f>+CPP!E6</f>
        <v>0</v>
      </c>
      <c r="E9" s="17"/>
      <c r="F9" s="20"/>
      <c r="G9" s="20"/>
      <c r="H9" s="20"/>
      <c r="I9" s="12">
        <f t="shared" si="0"/>
        <v>0</v>
      </c>
      <c r="J9" s="20"/>
      <c r="K9" s="20"/>
      <c r="L9" s="12">
        <f t="shared" ref="L9:L33" si="1">+K9+J9</f>
        <v>0</v>
      </c>
      <c r="M9" s="12">
        <f t="shared" ref="M9:M33" si="2">+L9+I9</f>
        <v>0</v>
      </c>
      <c r="N9" s="669"/>
    </row>
    <row r="10" spans="2:14" ht="13.8" x14ac:dyDescent="0.25">
      <c r="B10" s="41"/>
      <c r="C10" s="18" t="s">
        <v>64</v>
      </c>
      <c r="D10" s="19">
        <f>+CPP!E7</f>
        <v>0</v>
      </c>
      <c r="E10" s="17"/>
      <c r="F10" s="20"/>
      <c r="G10" s="20"/>
      <c r="H10" s="20"/>
      <c r="I10" s="12">
        <f t="shared" si="0"/>
        <v>0</v>
      </c>
      <c r="J10" s="20"/>
      <c r="K10" s="20"/>
      <c r="L10" s="12">
        <f t="shared" si="1"/>
        <v>0</v>
      </c>
      <c r="M10" s="12">
        <f t="shared" si="2"/>
        <v>0</v>
      </c>
      <c r="N10" s="669"/>
    </row>
    <row r="11" spans="2:14" ht="13.8" x14ac:dyDescent="0.25">
      <c r="B11" s="41"/>
      <c r="C11" s="18" t="s">
        <v>65</v>
      </c>
      <c r="D11" s="19">
        <f>+CPP!E8</f>
        <v>0</v>
      </c>
      <c r="E11" s="17"/>
      <c r="F11" s="20"/>
      <c r="G11" s="20"/>
      <c r="H11" s="20"/>
      <c r="I11" s="12">
        <f t="shared" si="0"/>
        <v>0</v>
      </c>
      <c r="J11" s="20"/>
      <c r="K11" s="20"/>
      <c r="L11" s="12">
        <f t="shared" si="1"/>
        <v>0</v>
      </c>
      <c r="M11" s="12">
        <f t="shared" si="2"/>
        <v>0</v>
      </c>
      <c r="N11" s="669"/>
    </row>
    <row r="12" spans="2:14" ht="13.8" x14ac:dyDescent="0.25">
      <c r="B12" s="41"/>
      <c r="C12" s="18" t="s">
        <v>519</v>
      </c>
      <c r="D12" s="19">
        <f>+CPP!E9</f>
        <v>0</v>
      </c>
      <c r="E12" s="17"/>
      <c r="F12" s="20"/>
      <c r="G12" s="20"/>
      <c r="H12" s="20"/>
      <c r="I12" s="12">
        <f t="shared" si="0"/>
        <v>0</v>
      </c>
      <c r="J12" s="20"/>
      <c r="K12" s="20"/>
      <c r="L12" s="12">
        <f t="shared" si="1"/>
        <v>0</v>
      </c>
      <c r="M12" s="12">
        <f t="shared" si="2"/>
        <v>0</v>
      </c>
      <c r="N12" s="669"/>
    </row>
    <row r="13" spans="2:14" ht="13.8" x14ac:dyDescent="0.25">
      <c r="B13" s="41"/>
      <c r="C13" s="18" t="s">
        <v>408</v>
      </c>
      <c r="D13" s="19">
        <f>+CPP!E10</f>
        <v>0</v>
      </c>
      <c r="E13" s="17"/>
      <c r="F13" s="20"/>
      <c r="G13" s="20"/>
      <c r="H13" s="20"/>
      <c r="I13" s="12">
        <f t="shared" ref="I13" si="3">SUM(E13:H13)</f>
        <v>0</v>
      </c>
      <c r="J13" s="20"/>
      <c r="K13" s="20"/>
      <c r="L13" s="12">
        <f t="shared" ref="L13" si="4">+K13+J13</f>
        <v>0</v>
      </c>
      <c r="M13" s="12">
        <f t="shared" ref="M13" si="5">+L13+I13</f>
        <v>0</v>
      </c>
      <c r="N13" s="667"/>
    </row>
    <row r="14" spans="2:14" ht="14.4" thickBot="1" x14ac:dyDescent="0.3">
      <c r="B14" s="41"/>
      <c r="C14" s="18" t="s">
        <v>66</v>
      </c>
      <c r="D14" s="21">
        <f>+CPP!E11</f>
        <v>0</v>
      </c>
      <c r="E14" s="22"/>
      <c r="F14" s="23"/>
      <c r="G14" s="23"/>
      <c r="H14" s="23"/>
      <c r="I14" s="13">
        <f t="shared" si="0"/>
        <v>0</v>
      </c>
      <c r="J14" s="23"/>
      <c r="K14" s="23"/>
      <c r="L14" s="13">
        <f t="shared" si="1"/>
        <v>0</v>
      </c>
      <c r="M14" s="13">
        <f t="shared" si="2"/>
        <v>0</v>
      </c>
      <c r="N14" s="669"/>
    </row>
    <row r="15" spans="2:14" ht="14.4" thickBot="1" x14ac:dyDescent="0.3">
      <c r="B15" s="41"/>
      <c r="C15" s="18"/>
      <c r="D15" s="24">
        <f t="shared" ref="D15:K15" si="6">SUM(D8:D14)</f>
        <v>0</v>
      </c>
      <c r="E15" s="25">
        <f t="shared" si="6"/>
        <v>0</v>
      </c>
      <c r="F15" s="26">
        <f t="shared" si="6"/>
        <v>0</v>
      </c>
      <c r="G15" s="26">
        <f t="shared" si="6"/>
        <v>0</v>
      </c>
      <c r="H15" s="26">
        <f t="shared" si="6"/>
        <v>0</v>
      </c>
      <c r="I15" s="27">
        <f t="shared" si="6"/>
        <v>0</v>
      </c>
      <c r="J15" s="26">
        <f t="shared" si="6"/>
        <v>0</v>
      </c>
      <c r="K15" s="26">
        <f t="shared" si="6"/>
        <v>0</v>
      </c>
      <c r="L15" s="27">
        <f>SUM(L8:L14)</f>
        <v>0</v>
      </c>
      <c r="M15" s="27">
        <f>SUM(M8:M14)</f>
        <v>0</v>
      </c>
      <c r="N15" s="668"/>
    </row>
    <row r="16" spans="2:14" ht="13.8" x14ac:dyDescent="0.25">
      <c r="B16" s="1254" t="s">
        <v>163</v>
      </c>
      <c r="C16" s="1255"/>
      <c r="D16" s="43"/>
      <c r="E16" s="17"/>
      <c r="F16" s="20"/>
      <c r="G16" s="20"/>
      <c r="H16" s="20"/>
      <c r="I16" s="3"/>
      <c r="J16" s="20"/>
      <c r="K16" s="20"/>
      <c r="L16" s="3"/>
      <c r="M16" s="3"/>
      <c r="N16" s="668"/>
    </row>
    <row r="17" spans="2:14" ht="13.8" x14ac:dyDescent="0.25">
      <c r="B17" s="41"/>
      <c r="C17" s="18" t="s">
        <v>69</v>
      </c>
      <c r="D17" s="19">
        <f>+CPP!E15</f>
        <v>0</v>
      </c>
      <c r="E17" s="17"/>
      <c r="F17" s="20"/>
      <c r="G17" s="20"/>
      <c r="H17" s="20"/>
      <c r="I17" s="12">
        <f>SUM(E17:H17)</f>
        <v>0</v>
      </c>
      <c r="J17" s="20"/>
      <c r="K17" s="20"/>
      <c r="L17" s="12">
        <f t="shared" si="1"/>
        <v>0</v>
      </c>
      <c r="M17" s="12">
        <f t="shared" si="2"/>
        <v>0</v>
      </c>
      <c r="N17" s="669"/>
    </row>
    <row r="18" spans="2:14" ht="13.8" x14ac:dyDescent="0.25">
      <c r="B18" s="41"/>
      <c r="C18" s="18" t="s">
        <v>258</v>
      </c>
      <c r="D18" s="19">
        <f>+CPP!E16</f>
        <v>0</v>
      </c>
      <c r="E18" s="17"/>
      <c r="F18" s="20"/>
      <c r="G18" s="20"/>
      <c r="H18" s="20"/>
      <c r="I18" s="12">
        <f>SUM(E18:H18)</f>
        <v>0</v>
      </c>
      <c r="J18" s="20"/>
      <c r="K18" s="20"/>
      <c r="L18" s="12">
        <f t="shared" si="1"/>
        <v>0</v>
      </c>
      <c r="M18" s="12">
        <f t="shared" si="2"/>
        <v>0</v>
      </c>
      <c r="N18" s="669"/>
    </row>
    <row r="19" spans="2:14" ht="26.4" x14ac:dyDescent="0.25">
      <c r="B19" s="41"/>
      <c r="C19" s="18" t="s">
        <v>314</v>
      </c>
      <c r="D19" s="19">
        <f>+CPP!E18</f>
        <v>0</v>
      </c>
      <c r="E19" s="17"/>
      <c r="F19" s="20"/>
      <c r="G19" s="20"/>
      <c r="H19" s="20"/>
      <c r="I19" s="12">
        <f>SUM(E19:H19)</f>
        <v>0</v>
      </c>
      <c r="J19" s="20"/>
      <c r="K19" s="20"/>
      <c r="L19" s="12">
        <f t="shared" si="1"/>
        <v>0</v>
      </c>
      <c r="M19" s="12">
        <f t="shared" si="2"/>
        <v>0</v>
      </c>
      <c r="N19" s="669"/>
    </row>
    <row r="20" spans="2:14" ht="26.4" x14ac:dyDescent="0.25">
      <c r="B20" s="41"/>
      <c r="C20" s="18" t="s">
        <v>315</v>
      </c>
      <c r="D20" s="19">
        <f>+CPP!E19</f>
        <v>0</v>
      </c>
      <c r="E20" s="17"/>
      <c r="F20" s="20"/>
      <c r="G20" s="20"/>
      <c r="H20" s="20"/>
      <c r="I20" s="12">
        <f>SUM(E20:H20)</f>
        <v>0</v>
      </c>
      <c r="J20" s="20"/>
      <c r="K20" s="20"/>
      <c r="L20" s="12">
        <f t="shared" si="1"/>
        <v>0</v>
      </c>
      <c r="M20" s="12">
        <f t="shared" si="2"/>
        <v>0</v>
      </c>
      <c r="N20" s="669"/>
    </row>
    <row r="21" spans="2:14" ht="14.4" thickBot="1" x14ac:dyDescent="0.3">
      <c r="B21" s="41"/>
      <c r="C21" s="18" t="s">
        <v>67</v>
      </c>
      <c r="D21" s="21">
        <f>+CPP!E19</f>
        <v>0</v>
      </c>
      <c r="E21" s="22"/>
      <c r="F21" s="23"/>
      <c r="G21" s="23"/>
      <c r="H21" s="23"/>
      <c r="I21" s="13">
        <f>SUM(E21:H21)</f>
        <v>0</v>
      </c>
      <c r="J21" s="23"/>
      <c r="K21" s="23"/>
      <c r="L21" s="13">
        <f t="shared" si="1"/>
        <v>0</v>
      </c>
      <c r="M21" s="13">
        <f t="shared" si="2"/>
        <v>0</v>
      </c>
      <c r="N21" s="669"/>
    </row>
    <row r="22" spans="2:14" ht="14.4" thickBot="1" x14ac:dyDescent="0.3">
      <c r="B22" s="41"/>
      <c r="C22" s="18"/>
      <c r="D22" s="28">
        <f t="shared" ref="D22:L22" si="7">SUM(D17:D21)</f>
        <v>0</v>
      </c>
      <c r="E22" s="25">
        <f t="shared" si="7"/>
        <v>0</v>
      </c>
      <c r="F22" s="26">
        <f t="shared" si="7"/>
        <v>0</v>
      </c>
      <c r="G22" s="26">
        <f t="shared" si="7"/>
        <v>0</v>
      </c>
      <c r="H22" s="26">
        <f t="shared" si="7"/>
        <v>0</v>
      </c>
      <c r="I22" s="27">
        <f t="shared" si="7"/>
        <v>0</v>
      </c>
      <c r="J22" s="26">
        <f t="shared" si="7"/>
        <v>0</v>
      </c>
      <c r="K22" s="26">
        <f t="shared" si="7"/>
        <v>0</v>
      </c>
      <c r="L22" s="27">
        <f t="shared" si="7"/>
        <v>0</v>
      </c>
      <c r="M22" s="29">
        <f>SUM(M17:M21)</f>
        <v>0</v>
      </c>
      <c r="N22" s="668"/>
    </row>
    <row r="23" spans="2:14" ht="13.8" x14ac:dyDescent="0.25">
      <c r="B23" s="1254" t="s">
        <v>312</v>
      </c>
      <c r="C23" s="1255"/>
      <c r="D23" s="30"/>
      <c r="E23" s="17"/>
      <c r="F23" s="20"/>
      <c r="G23" s="20"/>
      <c r="H23" s="20"/>
      <c r="I23" s="3"/>
      <c r="J23" s="20"/>
      <c r="K23" s="20"/>
      <c r="L23" s="3"/>
      <c r="M23" s="3"/>
      <c r="N23" s="668"/>
    </row>
    <row r="24" spans="2:14" ht="26.4" x14ac:dyDescent="0.25">
      <c r="B24" s="378"/>
      <c r="C24" s="18" t="s">
        <v>259</v>
      </c>
      <c r="D24" s="19">
        <f>CPP!E23</f>
        <v>0</v>
      </c>
      <c r="E24" s="17"/>
      <c r="F24" s="20"/>
      <c r="G24" s="20"/>
      <c r="H24" s="20"/>
      <c r="I24" s="3"/>
      <c r="J24" s="20"/>
      <c r="K24" s="20"/>
      <c r="L24" s="3"/>
      <c r="M24" s="3"/>
      <c r="N24" s="669"/>
    </row>
    <row r="25" spans="2:14" ht="26.4" x14ac:dyDescent="0.25">
      <c r="B25" s="378"/>
      <c r="C25" s="18" t="s">
        <v>316</v>
      </c>
      <c r="D25" s="19">
        <f>CPP!E24</f>
        <v>0</v>
      </c>
      <c r="E25" s="17"/>
      <c r="F25" s="20"/>
      <c r="G25" s="20"/>
      <c r="H25" s="20"/>
      <c r="I25" s="3"/>
      <c r="J25" s="20"/>
      <c r="K25" s="20"/>
      <c r="L25" s="3"/>
      <c r="M25" s="3"/>
      <c r="N25" s="669"/>
    </row>
    <row r="26" spans="2:14" ht="13.8" x14ac:dyDescent="0.25">
      <c r="B26" s="378"/>
      <c r="C26" s="18" t="s">
        <v>317</v>
      </c>
      <c r="D26" s="19">
        <f>CPP!E25</f>
        <v>0</v>
      </c>
      <c r="E26" s="17"/>
      <c r="F26" s="20"/>
      <c r="G26" s="20"/>
      <c r="H26" s="20"/>
      <c r="I26" s="3"/>
      <c r="J26" s="20"/>
      <c r="K26" s="20"/>
      <c r="L26" s="3"/>
      <c r="M26" s="3"/>
      <c r="N26" s="669"/>
    </row>
    <row r="27" spans="2:14" ht="27" thickBot="1" x14ac:dyDescent="0.3">
      <c r="B27" s="378"/>
      <c r="C27" s="18" t="s">
        <v>409</v>
      </c>
      <c r="D27" s="21">
        <f>CPP!E26</f>
        <v>0</v>
      </c>
      <c r="E27" s="22"/>
      <c r="F27" s="23"/>
      <c r="G27" s="23"/>
      <c r="H27" s="23"/>
      <c r="I27" s="13"/>
      <c r="J27" s="23"/>
      <c r="K27" s="23"/>
      <c r="L27" s="13"/>
      <c r="M27" s="13"/>
      <c r="N27" s="669"/>
    </row>
    <row r="28" spans="2:14" ht="14.4" thickBot="1" x14ac:dyDescent="0.3">
      <c r="B28" s="41"/>
      <c r="C28" s="18"/>
      <c r="D28" s="28">
        <f t="shared" ref="D28:M28" si="8">SUM(D24:D27)</f>
        <v>0</v>
      </c>
      <c r="E28" s="25">
        <f t="shared" si="8"/>
        <v>0</v>
      </c>
      <c r="F28" s="26">
        <f t="shared" si="8"/>
        <v>0</v>
      </c>
      <c r="G28" s="26">
        <f t="shared" si="8"/>
        <v>0</v>
      </c>
      <c r="H28" s="26">
        <f t="shared" si="8"/>
        <v>0</v>
      </c>
      <c r="I28" s="27">
        <f t="shared" si="8"/>
        <v>0</v>
      </c>
      <c r="J28" s="26">
        <f t="shared" si="8"/>
        <v>0</v>
      </c>
      <c r="K28" s="26">
        <f t="shared" si="8"/>
        <v>0</v>
      </c>
      <c r="L28" s="27">
        <f t="shared" si="8"/>
        <v>0</v>
      </c>
      <c r="M28" s="29">
        <f t="shared" si="8"/>
        <v>0</v>
      </c>
      <c r="N28" s="668"/>
    </row>
    <row r="29" spans="2:14" ht="13.8" x14ac:dyDescent="0.25">
      <c r="B29" s="1260" t="s">
        <v>303</v>
      </c>
      <c r="C29" s="1261"/>
      <c r="D29" s="19"/>
      <c r="E29" s="17"/>
      <c r="F29" s="20"/>
      <c r="G29" s="20"/>
      <c r="H29" s="20"/>
      <c r="I29" s="12"/>
      <c r="J29" s="20"/>
      <c r="K29" s="20"/>
      <c r="L29" s="12"/>
      <c r="M29" s="12"/>
      <c r="N29" s="668"/>
    </row>
    <row r="30" spans="2:14" ht="13.8" x14ac:dyDescent="0.25">
      <c r="B30" s="1256" t="s">
        <v>260</v>
      </c>
      <c r="C30" s="1257"/>
      <c r="D30" s="19">
        <f>CPP!E30</f>
        <v>0</v>
      </c>
      <c r="E30" s="17"/>
      <c r="F30" s="20"/>
      <c r="G30" s="20"/>
      <c r="H30" s="20"/>
      <c r="I30" s="12">
        <f>SUM(E30:H30)</f>
        <v>0</v>
      </c>
      <c r="J30" s="20"/>
      <c r="K30" s="20"/>
      <c r="L30" s="12">
        <f t="shared" ref="L30" si="9">+K30+J30</f>
        <v>0</v>
      </c>
      <c r="M30" s="12">
        <f t="shared" ref="M30" si="10">+L30+I30</f>
        <v>0</v>
      </c>
      <c r="N30" s="669"/>
    </row>
    <row r="31" spans="2:14" ht="13.8" x14ac:dyDescent="0.25">
      <c r="B31" s="1256" t="s">
        <v>446</v>
      </c>
      <c r="C31" s="1257"/>
      <c r="D31" s="19">
        <f>CPP!E31</f>
        <v>0</v>
      </c>
      <c r="E31" s="17"/>
      <c r="F31" s="20"/>
      <c r="G31" s="20"/>
      <c r="H31" s="20"/>
      <c r="I31" s="12">
        <f>SUM(E31:H31)</f>
        <v>0</v>
      </c>
      <c r="J31" s="20"/>
      <c r="K31" s="20"/>
      <c r="L31" s="12">
        <f t="shared" si="1"/>
        <v>0</v>
      </c>
      <c r="M31" s="12">
        <f t="shared" si="2"/>
        <v>0</v>
      </c>
      <c r="N31" s="669"/>
    </row>
    <row r="32" spans="2:14" ht="13.8" x14ac:dyDescent="0.25">
      <c r="B32" s="1258" t="s">
        <v>577</v>
      </c>
      <c r="C32" s="1259"/>
      <c r="D32" s="19">
        <f>CPP!E32</f>
        <v>0</v>
      </c>
      <c r="E32" s="31"/>
      <c r="F32" s="2"/>
      <c r="G32" s="2"/>
      <c r="H32" s="2"/>
      <c r="I32" s="12">
        <f>SUM(E32:H32)</f>
        <v>0</v>
      </c>
      <c r="J32" s="2"/>
      <c r="K32" s="2"/>
      <c r="L32" s="12">
        <f t="shared" si="1"/>
        <v>0</v>
      </c>
      <c r="M32" s="12">
        <f t="shared" si="2"/>
        <v>0</v>
      </c>
      <c r="N32" s="670"/>
    </row>
    <row r="33" spans="2:14" ht="13.8" x14ac:dyDescent="0.25">
      <c r="B33" s="1256" t="s">
        <v>447</v>
      </c>
      <c r="C33" s="1257"/>
      <c r="D33" s="19">
        <f>CPP!E33</f>
        <v>0</v>
      </c>
      <c r="E33" s="31"/>
      <c r="F33" s="2"/>
      <c r="G33" s="2"/>
      <c r="H33" s="2"/>
      <c r="I33" s="12">
        <f>SUM(E33:H33)</f>
        <v>0</v>
      </c>
      <c r="J33" s="2"/>
      <c r="K33" s="2"/>
      <c r="L33" s="12">
        <f t="shared" si="1"/>
        <v>0</v>
      </c>
      <c r="M33" s="12">
        <f t="shared" si="2"/>
        <v>0</v>
      </c>
      <c r="N33" s="669"/>
    </row>
    <row r="34" spans="2:14" ht="14.4" thickBot="1" x14ac:dyDescent="0.3">
      <c r="B34" s="143"/>
      <c r="C34" s="144"/>
      <c r="D34" s="21"/>
      <c r="E34" s="15"/>
      <c r="F34" s="16"/>
      <c r="G34" s="16"/>
      <c r="H34" s="16"/>
      <c r="I34" s="13"/>
      <c r="J34" s="16"/>
      <c r="K34" s="16"/>
      <c r="L34" s="13"/>
      <c r="M34" s="13"/>
      <c r="N34" s="668"/>
    </row>
    <row r="35" spans="2:14" ht="13.8" thickBot="1" x14ac:dyDescent="0.3">
      <c r="B35" s="1252" t="s">
        <v>70</v>
      </c>
      <c r="C35" s="1253"/>
      <c r="D35" s="28">
        <f>SUM(D30:D34)+D28+D22+D15</f>
        <v>0</v>
      </c>
      <c r="E35" s="25">
        <f t="shared" ref="E35:H35" si="11">SUM(E30:E34)+E28+E22+E15</f>
        <v>0</v>
      </c>
      <c r="F35" s="26">
        <f t="shared" si="11"/>
        <v>0</v>
      </c>
      <c r="G35" s="26">
        <f t="shared" si="11"/>
        <v>0</v>
      </c>
      <c r="H35" s="26">
        <f t="shared" si="11"/>
        <v>0</v>
      </c>
      <c r="I35" s="27">
        <f>SUM(I30:I34)+I28+I22+I15</f>
        <v>0</v>
      </c>
      <c r="J35" s="26">
        <f>SUM(J30:J34)+J28+J22+J15</f>
        <v>0</v>
      </c>
      <c r="K35" s="26">
        <f>SUM(K30:K34)+K28+K22+K15</f>
        <v>0</v>
      </c>
      <c r="L35" s="27">
        <f>SUM(L30:L34)+L28+L22+L15</f>
        <v>0</v>
      </c>
      <c r="M35" s="29">
        <f>SUM(M30:M34)+M28+M22+M15</f>
        <v>0</v>
      </c>
    </row>
    <row r="37" spans="2:14" ht="13.8" x14ac:dyDescent="0.25">
      <c r="C37" s="275"/>
    </row>
    <row r="39" spans="2:14" ht="13.8" x14ac:dyDescent="0.25">
      <c r="C39" s="310"/>
    </row>
  </sheetData>
  <mergeCells count="11">
    <mergeCell ref="J3:L3"/>
    <mergeCell ref="B35:C35"/>
    <mergeCell ref="B7:C7"/>
    <mergeCell ref="B16:C16"/>
    <mergeCell ref="B23:C23"/>
    <mergeCell ref="B31:C31"/>
    <mergeCell ref="E3:I3"/>
    <mergeCell ref="B32:C32"/>
    <mergeCell ref="B33:C33"/>
    <mergeCell ref="B29:C29"/>
    <mergeCell ref="B30:C30"/>
  </mergeCells>
  <pageMargins left="0.39" right="0.28000000000000003" top="0.74803149606299213" bottom="0.74803149606299213" header="0.31496062992125984" footer="0.31496062992125984"/>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D6B5A-4289-46EC-8B40-F800307D6F28}">
  <dimension ref="B1:J53"/>
  <sheetViews>
    <sheetView topLeftCell="A35" workbookViewId="0">
      <selection activeCell="D48" sqref="D48"/>
    </sheetView>
  </sheetViews>
  <sheetFormatPr defaultRowHeight="14.4" x14ac:dyDescent="0.35"/>
  <cols>
    <col min="3" max="3" width="38.88671875" style="666" customWidth="1"/>
    <col min="4" max="4" width="14.109375" customWidth="1"/>
    <col min="5" max="11" width="10.88671875" customWidth="1"/>
    <col min="12" max="12" width="26" customWidth="1"/>
  </cols>
  <sheetData>
    <row r="1" spans="2:10" x14ac:dyDescent="0.35">
      <c r="B1" s="1"/>
      <c r="C1" s="664" t="s">
        <v>495</v>
      </c>
      <c r="D1" s="1"/>
      <c r="E1" s="389"/>
      <c r="F1" s="1"/>
      <c r="G1" s="1"/>
      <c r="H1" s="1"/>
      <c r="I1" s="1"/>
      <c r="J1" s="1"/>
    </row>
    <row r="2" spans="2:10" ht="15" thickBot="1" x14ac:dyDescent="0.4">
      <c r="B2" s="1"/>
      <c r="C2" s="665"/>
      <c r="D2" s="1"/>
      <c r="E2" s="1"/>
      <c r="F2" s="1"/>
      <c r="G2" s="1"/>
      <c r="H2" s="1"/>
      <c r="I2" s="1"/>
      <c r="J2" s="1"/>
    </row>
    <row r="3" spans="2:10" ht="15" thickBot="1" x14ac:dyDescent="0.4">
      <c r="B3" s="633"/>
      <c r="C3" s="634"/>
      <c r="D3" s="635" t="s">
        <v>582</v>
      </c>
      <c r="E3" s="636" t="s">
        <v>581</v>
      </c>
      <c r="F3" s="637" t="s">
        <v>579</v>
      </c>
      <c r="G3" s="637" t="s">
        <v>604</v>
      </c>
      <c r="H3" s="637" t="s">
        <v>602</v>
      </c>
      <c r="I3" s="636" t="s">
        <v>598</v>
      </c>
      <c r="J3" s="638" t="s">
        <v>595</v>
      </c>
    </row>
    <row r="4" spans="2:10" x14ac:dyDescent="0.35">
      <c r="B4" s="1254" t="s">
        <v>75</v>
      </c>
      <c r="C4" s="1255"/>
      <c r="D4" s="43"/>
      <c r="E4" s="17"/>
      <c r="F4" s="1"/>
      <c r="G4" s="1"/>
      <c r="H4" s="1"/>
      <c r="I4" s="11"/>
      <c r="J4" s="6"/>
    </row>
    <row r="5" spans="2:10" x14ac:dyDescent="0.35">
      <c r="B5" s="41"/>
      <c r="C5" s="532" t="s">
        <v>76</v>
      </c>
      <c r="D5" s="19">
        <f>BS!E5</f>
        <v>0</v>
      </c>
      <c r="E5" s="17"/>
      <c r="F5" s="20"/>
      <c r="G5" s="20"/>
      <c r="H5" s="20"/>
      <c r="I5" s="17"/>
      <c r="J5" s="624"/>
    </row>
    <row r="6" spans="2:10" ht="26.4" x14ac:dyDescent="0.35">
      <c r="B6" s="41"/>
      <c r="C6" s="532" t="s">
        <v>353</v>
      </c>
      <c r="D6" s="19">
        <f>BS!E6</f>
        <v>0</v>
      </c>
      <c r="E6" s="17"/>
      <c r="F6" s="20"/>
      <c r="G6" s="20"/>
      <c r="H6" s="20"/>
      <c r="I6" s="17"/>
      <c r="J6" s="624"/>
    </row>
    <row r="7" spans="2:10" ht="26.4" x14ac:dyDescent="0.35">
      <c r="B7" s="41"/>
      <c r="C7" s="532" t="s">
        <v>274</v>
      </c>
      <c r="D7" s="19">
        <f>BS!E7</f>
        <v>0</v>
      </c>
      <c r="E7" s="17"/>
      <c r="F7" s="20"/>
      <c r="G7" s="20"/>
      <c r="H7" s="20"/>
      <c r="I7" s="17"/>
      <c r="J7" s="624"/>
    </row>
    <row r="8" spans="2:10" x14ac:dyDescent="0.35">
      <c r="B8" s="41"/>
      <c r="C8" s="532" t="s">
        <v>354</v>
      </c>
      <c r="D8" s="19">
        <f>BS!E8</f>
        <v>0</v>
      </c>
      <c r="E8" s="17"/>
      <c r="F8" s="20"/>
      <c r="G8" s="20"/>
      <c r="H8" s="20"/>
      <c r="I8" s="17"/>
      <c r="J8" s="624"/>
    </row>
    <row r="9" spans="2:10" ht="15" thickBot="1" x14ac:dyDescent="0.4">
      <c r="B9" s="41"/>
      <c r="C9" s="532" t="s">
        <v>77</v>
      </c>
      <c r="D9" s="19">
        <f>BS!E9</f>
        <v>0</v>
      </c>
      <c r="E9" s="17"/>
      <c r="F9" s="20"/>
      <c r="G9" s="20"/>
      <c r="H9" s="20"/>
      <c r="I9" s="17"/>
      <c r="J9" s="624"/>
    </row>
    <row r="10" spans="2:10" ht="15" thickBot="1" x14ac:dyDescent="0.4">
      <c r="B10" s="41"/>
      <c r="C10" s="18"/>
      <c r="D10" s="519">
        <f t="shared" ref="D10:J10" si="0">SUM(D5:D9)</f>
        <v>0</v>
      </c>
      <c r="E10" s="520">
        <f t="shared" si="0"/>
        <v>0</v>
      </c>
      <c r="F10" s="521">
        <f t="shared" si="0"/>
        <v>0</v>
      </c>
      <c r="G10" s="521">
        <f t="shared" si="0"/>
        <v>0</v>
      </c>
      <c r="H10" s="521">
        <f t="shared" si="0"/>
        <v>0</v>
      </c>
      <c r="I10" s="520">
        <f t="shared" si="0"/>
        <v>0</v>
      </c>
      <c r="J10" s="625">
        <f t="shared" si="0"/>
        <v>0</v>
      </c>
    </row>
    <row r="11" spans="2:10" x14ac:dyDescent="0.35">
      <c r="B11" s="1254" t="s">
        <v>78</v>
      </c>
      <c r="C11" s="1255"/>
      <c r="D11" s="43"/>
      <c r="E11" s="17"/>
      <c r="F11" s="20"/>
      <c r="G11" s="20"/>
      <c r="H11" s="20"/>
      <c r="I11" s="17"/>
      <c r="J11" s="624"/>
    </row>
    <row r="12" spans="2:10" x14ac:dyDescent="0.35">
      <c r="B12" s="41"/>
      <c r="C12" s="532" t="s">
        <v>79</v>
      </c>
      <c r="D12" s="19">
        <f>BS!E12</f>
        <v>0</v>
      </c>
      <c r="E12" s="17"/>
      <c r="F12" s="20"/>
      <c r="G12" s="20"/>
      <c r="H12" s="20"/>
      <c r="I12" s="17"/>
      <c r="J12" s="624"/>
    </row>
    <row r="13" spans="2:10" x14ac:dyDescent="0.35">
      <c r="B13" s="41"/>
      <c r="C13" s="532" t="s">
        <v>80</v>
      </c>
      <c r="D13" s="19">
        <f>BS!E13</f>
        <v>0</v>
      </c>
      <c r="E13" s="17"/>
      <c r="F13" s="20"/>
      <c r="G13" s="20"/>
      <c r="H13" s="20"/>
      <c r="I13" s="17"/>
      <c r="J13" s="624"/>
    </row>
    <row r="14" spans="2:10" ht="26.4" x14ac:dyDescent="0.35">
      <c r="B14" s="41"/>
      <c r="C14" s="532" t="s">
        <v>353</v>
      </c>
      <c r="D14" s="19">
        <f>BS!E14</f>
        <v>0</v>
      </c>
      <c r="E14" s="17"/>
      <c r="F14" s="20"/>
      <c r="G14" s="20"/>
      <c r="H14" s="20"/>
      <c r="I14" s="17"/>
      <c r="J14" s="624"/>
    </row>
    <row r="15" spans="2:10" ht="26.4" x14ac:dyDescent="0.35">
      <c r="B15" s="41"/>
      <c r="C15" s="532" t="s">
        <v>274</v>
      </c>
      <c r="D15" s="19">
        <f>BS!E15</f>
        <v>0</v>
      </c>
      <c r="E15" s="17"/>
      <c r="F15" s="20"/>
      <c r="G15" s="20"/>
      <c r="H15" s="20"/>
      <c r="I15" s="17"/>
      <c r="J15" s="624"/>
    </row>
    <row r="16" spans="2:10" x14ac:dyDescent="0.35">
      <c r="B16" s="41"/>
      <c r="C16" s="532" t="s">
        <v>81</v>
      </c>
      <c r="D16" s="19">
        <f>BS!E16</f>
        <v>0</v>
      </c>
      <c r="E16" s="17"/>
      <c r="F16" s="20"/>
      <c r="G16" s="20"/>
      <c r="H16" s="20"/>
      <c r="I16" s="17"/>
      <c r="J16" s="624"/>
    </row>
    <row r="17" spans="2:10" ht="15" thickBot="1" x14ac:dyDescent="0.4">
      <c r="B17" s="41"/>
      <c r="C17" s="532" t="s">
        <v>355</v>
      </c>
      <c r="D17" s="21">
        <f>BS!E17</f>
        <v>0</v>
      </c>
      <c r="E17" s="22"/>
      <c r="F17" s="23"/>
      <c r="G17" s="23"/>
      <c r="H17" s="23"/>
      <c r="I17" s="22"/>
      <c r="J17" s="626"/>
    </row>
    <row r="18" spans="2:10" ht="15" thickBot="1" x14ac:dyDescent="0.4">
      <c r="B18" s="41"/>
      <c r="C18" s="532"/>
      <c r="D18" s="28">
        <f t="shared" ref="D18:J18" si="1">SUM(D12:D17)</f>
        <v>0</v>
      </c>
      <c r="E18" s="25">
        <f t="shared" si="1"/>
        <v>0</v>
      </c>
      <c r="F18" s="26">
        <f t="shared" si="1"/>
        <v>0</v>
      </c>
      <c r="G18" s="26">
        <f t="shared" si="1"/>
        <v>0</v>
      </c>
      <c r="H18" s="26">
        <f t="shared" si="1"/>
        <v>0</v>
      </c>
      <c r="I18" s="25">
        <f t="shared" si="1"/>
        <v>0</v>
      </c>
      <c r="J18" s="627">
        <f t="shared" si="1"/>
        <v>0</v>
      </c>
    </row>
    <row r="19" spans="2:10" ht="15" thickBot="1" x14ac:dyDescent="0.4">
      <c r="B19" s="1254" t="s">
        <v>179</v>
      </c>
      <c r="C19" s="1255"/>
      <c r="D19" s="522">
        <f>D18+D10</f>
        <v>0</v>
      </c>
      <c r="E19" s="523">
        <f t="shared" ref="E19:J19" si="2">E18+E10</f>
        <v>0</v>
      </c>
      <c r="F19" s="524">
        <f t="shared" si="2"/>
        <v>0</v>
      </c>
      <c r="G19" s="524">
        <f t="shared" si="2"/>
        <v>0</v>
      </c>
      <c r="H19" s="524">
        <f t="shared" si="2"/>
        <v>0</v>
      </c>
      <c r="I19" s="523">
        <f t="shared" si="2"/>
        <v>0</v>
      </c>
      <c r="J19" s="628">
        <f t="shared" si="2"/>
        <v>0</v>
      </c>
    </row>
    <row r="20" spans="2:10" ht="15" thickTop="1" x14ac:dyDescent="0.35">
      <c r="B20" s="41"/>
      <c r="C20" s="532"/>
      <c r="D20" s="517"/>
      <c r="E20" s="518"/>
      <c r="F20" s="501"/>
      <c r="G20" s="501"/>
      <c r="H20" s="501"/>
      <c r="I20" s="518"/>
      <c r="J20" s="629"/>
    </row>
    <row r="21" spans="2:10" x14ac:dyDescent="0.35">
      <c r="B21" s="1254" t="s">
        <v>82</v>
      </c>
      <c r="C21" s="1255"/>
      <c r="D21" s="30"/>
      <c r="E21" s="17"/>
      <c r="F21" s="20"/>
      <c r="G21" s="20"/>
      <c r="H21" s="20"/>
      <c r="I21" s="17"/>
      <c r="J21" s="624"/>
    </row>
    <row r="22" spans="2:10" x14ac:dyDescent="0.35">
      <c r="B22" s="378"/>
      <c r="C22" s="18" t="s">
        <v>83</v>
      </c>
      <c r="D22" s="19">
        <f>BS!E23</f>
        <v>0</v>
      </c>
      <c r="E22" s="17"/>
      <c r="F22" s="20"/>
      <c r="G22" s="20"/>
      <c r="H22" s="20"/>
      <c r="I22" s="17"/>
      <c r="J22" s="624"/>
    </row>
    <row r="23" spans="2:10" ht="26.4" x14ac:dyDescent="0.35">
      <c r="B23" s="1287"/>
      <c r="C23" s="1289" t="s">
        <v>356</v>
      </c>
      <c r="D23" s="19">
        <f>BS!E24</f>
        <v>0</v>
      </c>
      <c r="E23" s="17"/>
      <c r="F23" s="20"/>
      <c r="G23" s="20"/>
      <c r="H23" s="20"/>
      <c r="I23" s="17"/>
      <c r="J23" s="624"/>
    </row>
    <row r="24" spans="2:10" ht="55.2" x14ac:dyDescent="0.35">
      <c r="B24" s="1287"/>
      <c r="C24" s="1288" t="s">
        <v>662</v>
      </c>
      <c r="D24" s="19">
        <f>BS!E25</f>
        <v>0</v>
      </c>
      <c r="E24" s="17"/>
      <c r="F24" s="20"/>
      <c r="G24" s="20"/>
      <c r="H24" s="20"/>
      <c r="I24" s="17"/>
      <c r="J24" s="624"/>
    </row>
    <row r="25" spans="2:10" x14ac:dyDescent="0.35">
      <c r="B25" s="1287"/>
      <c r="C25" s="1289" t="s">
        <v>203</v>
      </c>
      <c r="D25" s="19">
        <f>BS!E26</f>
        <v>0</v>
      </c>
      <c r="E25" s="17"/>
      <c r="F25" s="20"/>
      <c r="G25" s="20"/>
      <c r="H25" s="20"/>
      <c r="I25" s="17"/>
      <c r="J25" s="624"/>
    </row>
    <row r="26" spans="2:10" x14ac:dyDescent="0.35">
      <c r="B26" s="1287"/>
      <c r="C26" s="1289" t="s">
        <v>204</v>
      </c>
      <c r="D26" s="19">
        <f>BS!E27</f>
        <v>0</v>
      </c>
      <c r="E26" s="17"/>
      <c r="F26" s="20"/>
      <c r="G26" s="20"/>
      <c r="H26" s="20"/>
      <c r="I26" s="17"/>
      <c r="J26" s="624"/>
    </row>
    <row r="27" spans="2:10" x14ac:dyDescent="0.35">
      <c r="B27" s="1287"/>
      <c r="C27" s="1289" t="s">
        <v>357</v>
      </c>
      <c r="D27" s="19">
        <f>BS!E28</f>
        <v>0</v>
      </c>
      <c r="E27" s="17"/>
      <c r="F27" s="20"/>
      <c r="G27" s="20"/>
      <c r="H27" s="20"/>
      <c r="I27" s="17"/>
      <c r="J27" s="624"/>
    </row>
    <row r="28" spans="2:10" x14ac:dyDescent="0.35">
      <c r="B28" s="1287"/>
      <c r="C28" s="1289" t="s">
        <v>84</v>
      </c>
      <c r="D28" s="19">
        <f>BS!E29</f>
        <v>0</v>
      </c>
      <c r="E28" s="17"/>
      <c r="F28" s="20"/>
      <c r="G28" s="20"/>
      <c r="H28" s="20"/>
      <c r="I28" s="17"/>
      <c r="J28" s="624"/>
    </row>
    <row r="29" spans="2:10" ht="15" thickBot="1" x14ac:dyDescent="0.4">
      <c r="B29" s="1287"/>
      <c r="C29" s="1289" t="s">
        <v>520</v>
      </c>
      <c r="D29" s="19">
        <f>BS!E30</f>
        <v>0</v>
      </c>
      <c r="E29" s="17"/>
      <c r="F29" s="20"/>
      <c r="G29" s="20"/>
      <c r="H29" s="20"/>
      <c r="I29" s="17"/>
      <c r="J29" s="624"/>
    </row>
    <row r="30" spans="2:10" ht="15" thickBot="1" x14ac:dyDescent="0.4">
      <c r="B30" s="1287"/>
      <c r="C30" s="1289"/>
      <c r="D30" s="519">
        <f t="shared" ref="D30:J30" si="3">SUM(D22:D29)</f>
        <v>0</v>
      </c>
      <c r="E30" s="520">
        <f t="shared" si="3"/>
        <v>0</v>
      </c>
      <c r="F30" s="521">
        <f t="shared" si="3"/>
        <v>0</v>
      </c>
      <c r="G30" s="521">
        <f t="shared" si="3"/>
        <v>0</v>
      </c>
      <c r="H30" s="521">
        <f t="shared" si="3"/>
        <v>0</v>
      </c>
      <c r="I30" s="520">
        <f t="shared" si="3"/>
        <v>0</v>
      </c>
      <c r="J30" s="625">
        <f t="shared" si="3"/>
        <v>0</v>
      </c>
    </row>
    <row r="31" spans="2:10" x14ac:dyDescent="0.35">
      <c r="B31" s="1287"/>
      <c r="C31" s="1289"/>
      <c r="D31" s="517"/>
      <c r="E31" s="518"/>
      <c r="F31" s="501"/>
      <c r="G31" s="501"/>
      <c r="H31" s="501"/>
      <c r="I31" s="518"/>
      <c r="J31" s="629"/>
    </row>
    <row r="32" spans="2:10" x14ac:dyDescent="0.35">
      <c r="B32" s="1290" t="s">
        <v>85</v>
      </c>
      <c r="C32" s="1291"/>
      <c r="D32" s="30"/>
      <c r="E32" s="17"/>
      <c r="F32" s="20"/>
      <c r="G32" s="20"/>
      <c r="H32" s="20"/>
      <c r="I32" s="17"/>
      <c r="J32" s="624"/>
    </row>
    <row r="33" spans="2:10" x14ac:dyDescent="0.35">
      <c r="B33" s="1287"/>
      <c r="C33" s="1289" t="s">
        <v>86</v>
      </c>
      <c r="D33" s="19">
        <f>BS!E33</f>
        <v>0</v>
      </c>
      <c r="E33" s="17"/>
      <c r="F33" s="20"/>
      <c r="G33" s="20"/>
      <c r="H33" s="20"/>
      <c r="I33" s="17"/>
      <c r="J33" s="624"/>
    </row>
    <row r="34" spans="2:10" ht="26.4" x14ac:dyDescent="0.35">
      <c r="B34" s="1287"/>
      <c r="C34" s="1289" t="s">
        <v>356</v>
      </c>
      <c r="D34" s="19">
        <f>BS!E34</f>
        <v>0</v>
      </c>
      <c r="E34" s="17"/>
      <c r="F34" s="20"/>
      <c r="G34" s="20"/>
      <c r="H34" s="20"/>
      <c r="I34" s="17"/>
      <c r="J34" s="624"/>
    </row>
    <row r="35" spans="2:10" ht="55.2" x14ac:dyDescent="0.35">
      <c r="B35" s="1287"/>
      <c r="C35" s="1288" t="s">
        <v>662</v>
      </c>
      <c r="D35" s="19">
        <f>BS!E35</f>
        <v>0</v>
      </c>
      <c r="E35" s="17"/>
      <c r="F35" s="20"/>
      <c r="G35" s="20"/>
      <c r="H35" s="20"/>
      <c r="I35" s="17"/>
      <c r="J35" s="624"/>
    </row>
    <row r="36" spans="2:10" x14ac:dyDescent="0.35">
      <c r="B36" s="1287"/>
      <c r="C36" s="1289" t="s">
        <v>203</v>
      </c>
      <c r="D36" s="19">
        <f>BS!E36</f>
        <v>0</v>
      </c>
      <c r="E36" s="17"/>
      <c r="F36" s="20"/>
      <c r="G36" s="20"/>
      <c r="H36" s="20"/>
      <c r="I36" s="17"/>
      <c r="J36" s="624"/>
    </row>
    <row r="37" spans="2:10" x14ac:dyDescent="0.35">
      <c r="B37" s="1287"/>
      <c r="C37" s="1289" t="s">
        <v>204</v>
      </c>
      <c r="D37" s="19">
        <f>BS!E37</f>
        <v>0</v>
      </c>
      <c r="E37" s="17"/>
      <c r="F37" s="20"/>
      <c r="G37" s="20"/>
      <c r="H37" s="20"/>
      <c r="I37" s="17"/>
      <c r="J37" s="624"/>
    </row>
    <row r="38" spans="2:10" x14ac:dyDescent="0.35">
      <c r="B38" s="1287"/>
      <c r="C38" s="1289" t="s">
        <v>357</v>
      </c>
      <c r="D38" s="19">
        <f>BS!E38</f>
        <v>0</v>
      </c>
      <c r="E38" s="17"/>
      <c r="F38" s="20"/>
      <c r="G38" s="20"/>
      <c r="H38" s="20"/>
      <c r="I38" s="17"/>
      <c r="J38" s="624"/>
    </row>
    <row r="39" spans="2:10" x14ac:dyDescent="0.35">
      <c r="B39" s="1287"/>
      <c r="C39" s="1289" t="s">
        <v>84</v>
      </c>
      <c r="D39" s="19">
        <f>BS!E39</f>
        <v>0</v>
      </c>
      <c r="E39" s="17"/>
      <c r="F39" s="20"/>
      <c r="G39" s="20"/>
      <c r="H39" s="20"/>
      <c r="I39" s="17"/>
      <c r="J39" s="624"/>
    </row>
    <row r="40" spans="2:10" ht="15" thickBot="1" x14ac:dyDescent="0.4">
      <c r="B40" s="1287"/>
      <c r="C40" s="1289" t="s">
        <v>520</v>
      </c>
      <c r="D40" s="19">
        <f>BS!E40</f>
        <v>0</v>
      </c>
      <c r="E40" s="17"/>
      <c r="F40" s="20"/>
      <c r="G40" s="20"/>
      <c r="H40" s="20"/>
      <c r="I40" s="17"/>
      <c r="J40" s="624"/>
    </row>
    <row r="41" spans="2:10" x14ac:dyDescent="0.35">
      <c r="B41" s="1287"/>
      <c r="C41" s="1289"/>
      <c r="D41" s="525">
        <f t="shared" ref="D41:J41" si="4">SUM(D33:D40)</f>
        <v>0</v>
      </c>
      <c r="E41" s="526">
        <f t="shared" si="4"/>
        <v>0</v>
      </c>
      <c r="F41" s="527">
        <f t="shared" si="4"/>
        <v>0</v>
      </c>
      <c r="G41" s="527">
        <f t="shared" si="4"/>
        <v>0</v>
      </c>
      <c r="H41" s="527">
        <f t="shared" si="4"/>
        <v>0</v>
      </c>
      <c r="I41" s="526">
        <f t="shared" si="4"/>
        <v>0</v>
      </c>
      <c r="J41" s="630">
        <f t="shared" si="4"/>
        <v>0</v>
      </c>
    </row>
    <row r="42" spans="2:10" ht="15" thickBot="1" x14ac:dyDescent="0.4">
      <c r="B42" s="1290" t="s">
        <v>180</v>
      </c>
      <c r="C42" s="1291"/>
      <c r="D42" s="528">
        <f>D41+D30</f>
        <v>0</v>
      </c>
      <c r="E42" s="529">
        <f t="shared" ref="E42:J42" si="5">E41+E30</f>
        <v>0</v>
      </c>
      <c r="F42" s="530">
        <f t="shared" si="5"/>
        <v>0</v>
      </c>
      <c r="G42" s="530">
        <f t="shared" si="5"/>
        <v>0</v>
      </c>
      <c r="H42" s="530">
        <f t="shared" si="5"/>
        <v>0</v>
      </c>
      <c r="I42" s="529">
        <f t="shared" si="5"/>
        <v>0</v>
      </c>
      <c r="J42" s="631">
        <f t="shared" si="5"/>
        <v>0</v>
      </c>
    </row>
    <row r="43" spans="2:10" ht="15" thickTop="1" x14ac:dyDescent="0.35">
      <c r="B43" s="1287"/>
      <c r="C43" s="1292"/>
      <c r="D43" s="531"/>
      <c r="E43" s="518"/>
      <c r="F43" s="501"/>
      <c r="G43" s="501"/>
      <c r="H43" s="501"/>
      <c r="I43" s="518"/>
      <c r="J43" s="629"/>
    </row>
    <row r="44" spans="2:10" x14ac:dyDescent="0.35">
      <c r="B44" s="1290" t="s">
        <v>87</v>
      </c>
      <c r="C44" s="1291"/>
      <c r="D44" s="531">
        <f>BS!E44</f>
        <v>0</v>
      </c>
      <c r="E44" s="518"/>
      <c r="F44" s="501"/>
      <c r="G44" s="501"/>
      <c r="H44" s="501"/>
      <c r="I44" s="518"/>
      <c r="J44" s="629"/>
    </row>
    <row r="45" spans="2:10" x14ac:dyDescent="0.35">
      <c r="B45" s="1287"/>
      <c r="C45" s="1293" t="s">
        <v>265</v>
      </c>
      <c r="D45" s="531">
        <f>BS!E45</f>
        <v>0</v>
      </c>
      <c r="E45" s="518"/>
      <c r="F45" s="501"/>
      <c r="G45" s="501"/>
      <c r="H45" s="501"/>
      <c r="I45" s="518"/>
      <c r="J45" s="629"/>
    </row>
    <row r="46" spans="2:10" x14ac:dyDescent="0.35">
      <c r="B46" s="1287"/>
      <c r="C46" s="1293" t="s">
        <v>488</v>
      </c>
      <c r="D46" s="531">
        <f>BS!E46</f>
        <v>0</v>
      </c>
      <c r="E46" s="518"/>
      <c r="F46" s="501"/>
      <c r="G46" s="501"/>
      <c r="H46" s="501"/>
      <c r="I46" s="518"/>
      <c r="J46" s="629"/>
    </row>
    <row r="47" spans="2:10" x14ac:dyDescent="0.35">
      <c r="B47" s="1287"/>
      <c r="C47" s="1293" t="s">
        <v>489</v>
      </c>
      <c r="D47" s="531">
        <f>BS!E47</f>
        <v>0</v>
      </c>
      <c r="E47" s="518"/>
      <c r="F47" s="501"/>
      <c r="G47" s="501"/>
      <c r="H47" s="501"/>
      <c r="I47" s="518"/>
      <c r="J47" s="629"/>
    </row>
    <row r="48" spans="2:10" ht="27.6" x14ac:dyDescent="0.35">
      <c r="B48" s="1287"/>
      <c r="C48" s="1288" t="s">
        <v>664</v>
      </c>
      <c r="D48" s="531">
        <f>BS!E48</f>
        <v>0</v>
      </c>
      <c r="E48" s="518"/>
      <c r="F48" s="501"/>
      <c r="G48" s="501"/>
      <c r="H48" s="501"/>
      <c r="I48" s="518"/>
      <c r="J48" s="629"/>
    </row>
    <row r="49" spans="2:10" x14ac:dyDescent="0.35">
      <c r="B49" s="378"/>
      <c r="C49" s="533" t="s">
        <v>266</v>
      </c>
      <c r="D49" s="531">
        <f>BS!E49</f>
        <v>0</v>
      </c>
      <c r="E49" s="518"/>
      <c r="F49" s="501"/>
      <c r="G49" s="501"/>
      <c r="H49" s="501"/>
      <c r="I49" s="518"/>
      <c r="J49" s="629"/>
    </row>
    <row r="50" spans="2:10" ht="15" thickBot="1" x14ac:dyDescent="0.4">
      <c r="B50" s="378"/>
      <c r="C50" s="533" t="s">
        <v>521</v>
      </c>
      <c r="D50" s="531">
        <f>BS!E50</f>
        <v>0</v>
      </c>
      <c r="E50" s="518"/>
      <c r="F50" s="501"/>
      <c r="G50" s="501"/>
      <c r="H50" s="501"/>
      <c r="I50" s="518"/>
      <c r="J50" s="629"/>
    </row>
    <row r="51" spans="2:10" ht="15" thickBot="1" x14ac:dyDescent="0.4">
      <c r="B51" s="1262" t="s">
        <v>496</v>
      </c>
      <c r="C51" s="1263"/>
      <c r="D51" s="519">
        <f>SUM(D45:D50)</f>
        <v>0</v>
      </c>
      <c r="E51" s="520">
        <f t="shared" ref="E51:J51" si="6">SUM(E45:E50)</f>
        <v>0</v>
      </c>
      <c r="F51" s="521">
        <f t="shared" si="6"/>
        <v>0</v>
      </c>
      <c r="G51" s="521">
        <f t="shared" si="6"/>
        <v>0</v>
      </c>
      <c r="H51" s="521">
        <f t="shared" si="6"/>
        <v>0</v>
      </c>
      <c r="I51" s="520">
        <f t="shared" si="6"/>
        <v>0</v>
      </c>
      <c r="J51" s="625">
        <f t="shared" si="6"/>
        <v>0</v>
      </c>
    </row>
    <row r="52" spans="2:10" ht="15" thickBot="1" x14ac:dyDescent="0.4">
      <c r="B52" s="143"/>
      <c r="C52" s="144"/>
      <c r="D52" s="21"/>
      <c r="E52" s="15"/>
      <c r="F52" s="16"/>
      <c r="G52" s="16"/>
      <c r="H52" s="16"/>
      <c r="I52" s="15"/>
      <c r="J52" s="632"/>
    </row>
    <row r="53" spans="2:10" ht="15" thickBot="1" x14ac:dyDescent="0.4">
      <c r="B53" s="1252" t="s">
        <v>358</v>
      </c>
      <c r="C53" s="1253"/>
      <c r="D53" s="28">
        <f>D51+D42</f>
        <v>0</v>
      </c>
      <c r="E53" s="25">
        <f t="shared" ref="E53:J53" si="7">E51+E42</f>
        <v>0</v>
      </c>
      <c r="F53" s="26">
        <f t="shared" si="7"/>
        <v>0</v>
      </c>
      <c r="G53" s="26">
        <f t="shared" si="7"/>
        <v>0</v>
      </c>
      <c r="H53" s="26">
        <f t="shared" si="7"/>
        <v>0</v>
      </c>
      <c r="I53" s="25">
        <f t="shared" si="7"/>
        <v>0</v>
      </c>
      <c r="J53" s="627">
        <f t="shared" si="7"/>
        <v>0</v>
      </c>
    </row>
  </sheetData>
  <mergeCells count="9">
    <mergeCell ref="B53:C53"/>
    <mergeCell ref="B19:C19"/>
    <mergeCell ref="B32:C32"/>
    <mergeCell ref="B44:C44"/>
    <mergeCell ref="B4:C4"/>
    <mergeCell ref="B11:C11"/>
    <mergeCell ref="B21:C21"/>
    <mergeCell ref="B42:C42"/>
    <mergeCell ref="B51:C5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49"/>
  <sheetViews>
    <sheetView zoomScaleNormal="100" workbookViewId="0">
      <pane xSplit="2" ySplit="7" topLeftCell="C8" activePane="bottomRight" state="frozen"/>
      <selection activeCell="D55" sqref="D55"/>
      <selection pane="topRight" activeCell="D55" sqref="D55"/>
      <selection pane="bottomLeft" activeCell="D55" sqref="D55"/>
      <selection pane="bottomRight" activeCell="L9" sqref="L9"/>
    </sheetView>
  </sheetViews>
  <sheetFormatPr defaultColWidth="9.109375" defaultRowHeight="13.2" x14ac:dyDescent="0.25"/>
  <cols>
    <col min="1" max="1" width="5" style="1" customWidth="1"/>
    <col min="2" max="2" width="52.6640625" style="274" customWidth="1"/>
    <col min="3" max="3" width="12.88671875" style="1" bestFit="1" customWidth="1"/>
    <col min="4" max="4" width="10.33203125" style="1" bestFit="1" customWidth="1"/>
    <col min="5" max="7" width="9.6640625" style="1" bestFit="1" customWidth="1"/>
    <col min="8" max="8" width="11" style="1" bestFit="1" customWidth="1"/>
    <col min="9" max="10" width="9.6640625" style="1" bestFit="1" customWidth="1"/>
    <col min="11" max="11" width="9.6640625" style="1" customWidth="1"/>
    <col min="12" max="12" width="11" style="1" bestFit="1" customWidth="1"/>
    <col min="13" max="16384" width="9.109375" style="1"/>
  </cols>
  <sheetData>
    <row r="1" spans="2:13" x14ac:dyDescent="0.25">
      <c r="B1" s="273" t="s">
        <v>400</v>
      </c>
    </row>
    <row r="2" spans="2:13" ht="13.8" thickBot="1" x14ac:dyDescent="0.3"/>
    <row r="3" spans="2:13" ht="13.8" thickBot="1" x14ac:dyDescent="0.3">
      <c r="B3" s="460"/>
      <c r="C3" s="311"/>
      <c r="D3" s="311"/>
      <c r="E3" s="311"/>
      <c r="F3" s="311"/>
      <c r="G3" s="311"/>
      <c r="H3" s="311"/>
      <c r="I3" s="311"/>
      <c r="J3" s="311"/>
      <c r="K3" s="311"/>
      <c r="L3" s="4"/>
    </row>
    <row r="4" spans="2:13" ht="15.75" customHeight="1" thickBot="1" x14ac:dyDescent="0.3">
      <c r="B4" s="461"/>
      <c r="C4" s="5" t="s">
        <v>146</v>
      </c>
      <c r="D4" s="1249" t="s">
        <v>599</v>
      </c>
      <c r="E4" s="1250"/>
      <c r="F4" s="1250"/>
      <c r="G4" s="1250"/>
      <c r="H4" s="1251"/>
      <c r="I4" s="1249" t="s">
        <v>596</v>
      </c>
      <c r="J4" s="1250"/>
      <c r="K4" s="1251"/>
      <c r="L4" s="44" t="s">
        <v>53</v>
      </c>
    </row>
    <row r="5" spans="2:13" x14ac:dyDescent="0.25">
      <c r="B5" s="462"/>
      <c r="C5" s="7" t="s">
        <v>60</v>
      </c>
      <c r="D5" s="8" t="s">
        <v>147</v>
      </c>
      <c r="E5" s="9" t="s">
        <v>147</v>
      </c>
      <c r="F5" s="9" t="s">
        <v>147</v>
      </c>
      <c r="G5" s="9" t="s">
        <v>147</v>
      </c>
      <c r="H5" s="10" t="s">
        <v>60</v>
      </c>
      <c r="I5" s="9" t="s">
        <v>147</v>
      </c>
      <c r="J5" s="9" t="s">
        <v>147</v>
      </c>
      <c r="K5" s="10" t="s">
        <v>194</v>
      </c>
      <c r="L5" s="10" t="s">
        <v>61</v>
      </c>
    </row>
    <row r="6" spans="2:13" x14ac:dyDescent="0.25">
      <c r="B6" s="463"/>
      <c r="C6" s="7" t="s">
        <v>491</v>
      </c>
      <c r="D6" s="8" t="s">
        <v>578</v>
      </c>
      <c r="E6" s="9" t="s">
        <v>580</v>
      </c>
      <c r="F6" s="9" t="s">
        <v>601</v>
      </c>
      <c r="G6" s="9" t="s">
        <v>603</v>
      </c>
      <c r="H6" s="440" t="s">
        <v>578</v>
      </c>
      <c r="I6" s="8" t="s">
        <v>594</v>
      </c>
      <c r="J6" s="9" t="s">
        <v>597</v>
      </c>
      <c r="K6" s="440" t="s">
        <v>594</v>
      </c>
      <c r="L6" s="440" t="s">
        <v>578</v>
      </c>
    </row>
    <row r="7" spans="2:13" ht="27" thickBot="1" x14ac:dyDescent="0.3">
      <c r="B7" s="463"/>
      <c r="C7" s="436" t="s">
        <v>582</v>
      </c>
      <c r="D7" s="437" t="s">
        <v>581</v>
      </c>
      <c r="E7" s="438" t="s">
        <v>579</v>
      </c>
      <c r="F7" s="438" t="s">
        <v>604</v>
      </c>
      <c r="G7" s="438" t="s">
        <v>602</v>
      </c>
      <c r="H7" s="439" t="s">
        <v>602</v>
      </c>
      <c r="I7" s="437" t="s">
        <v>598</v>
      </c>
      <c r="J7" s="438" t="s">
        <v>595</v>
      </c>
      <c r="K7" s="439" t="s">
        <v>595</v>
      </c>
      <c r="L7" s="439" t="s">
        <v>595</v>
      </c>
    </row>
    <row r="8" spans="2:13" x14ac:dyDescent="0.25">
      <c r="B8" s="464" t="s">
        <v>112</v>
      </c>
      <c r="C8" s="128"/>
      <c r="D8" s="129"/>
      <c r="E8" s="130"/>
      <c r="F8" s="130"/>
      <c r="G8" s="130"/>
      <c r="H8" s="131"/>
      <c r="I8" s="129"/>
      <c r="J8" s="130"/>
      <c r="K8" s="131"/>
      <c r="L8" s="131"/>
    </row>
    <row r="9" spans="2:13" ht="13.8" x14ac:dyDescent="0.25">
      <c r="B9" s="465" t="s">
        <v>451</v>
      </c>
      <c r="C9" s="46">
        <f>+CF!E8</f>
        <v>0</v>
      </c>
      <c r="D9" s="45"/>
      <c r="E9" s="47"/>
      <c r="F9" s="47"/>
      <c r="G9" s="47"/>
      <c r="H9" s="48">
        <f t="shared" ref="H9:H15" si="0">SUM(D9:G9)</f>
        <v>0</v>
      </c>
      <c r="I9" s="45"/>
      <c r="J9" s="47"/>
      <c r="K9" s="48">
        <f t="shared" ref="K9:K15" si="1">SUM(I9:J9)</f>
        <v>0</v>
      </c>
      <c r="L9" s="48">
        <f t="shared" ref="L9:L15" si="2">+K9+H9</f>
        <v>0</v>
      </c>
      <c r="M9" s="667"/>
    </row>
    <row r="10" spans="2:13" ht="13.8" x14ac:dyDescent="0.25">
      <c r="B10" s="465" t="s">
        <v>452</v>
      </c>
      <c r="C10" s="46">
        <f>+CF!E9</f>
        <v>0</v>
      </c>
      <c r="D10" s="45"/>
      <c r="E10" s="47"/>
      <c r="F10" s="47"/>
      <c r="G10" s="47"/>
      <c r="H10" s="48">
        <f t="shared" si="0"/>
        <v>0</v>
      </c>
      <c r="I10" s="45"/>
      <c r="J10" s="47"/>
      <c r="K10" s="48">
        <f t="shared" si="1"/>
        <v>0</v>
      </c>
      <c r="L10" s="48">
        <f t="shared" si="2"/>
        <v>0</v>
      </c>
      <c r="M10" s="667"/>
    </row>
    <row r="11" spans="2:13" ht="13.8" x14ac:dyDescent="0.25">
      <c r="B11" s="465" t="s">
        <v>453</v>
      </c>
      <c r="C11" s="46">
        <f>+CF!E10</f>
        <v>0</v>
      </c>
      <c r="D11" s="45"/>
      <c r="E11" s="47"/>
      <c r="F11" s="47"/>
      <c r="G11" s="47"/>
      <c r="H11" s="48">
        <f t="shared" si="0"/>
        <v>0</v>
      </c>
      <c r="I11" s="45"/>
      <c r="J11" s="47"/>
      <c r="K11" s="48">
        <f t="shared" si="1"/>
        <v>0</v>
      </c>
      <c r="L11" s="48">
        <f t="shared" si="2"/>
        <v>0</v>
      </c>
      <c r="M11" s="667"/>
    </row>
    <row r="12" spans="2:13" ht="13.8" x14ac:dyDescent="0.25">
      <c r="B12" s="465" t="s">
        <v>454</v>
      </c>
      <c r="C12" s="46">
        <f>+CF!E11</f>
        <v>0</v>
      </c>
      <c r="D12" s="45"/>
      <c r="E12" s="47"/>
      <c r="F12" s="47"/>
      <c r="G12" s="47"/>
      <c r="H12" s="48">
        <f t="shared" si="0"/>
        <v>0</v>
      </c>
      <c r="I12" s="45"/>
      <c r="J12" s="47"/>
      <c r="K12" s="48">
        <f t="shared" si="1"/>
        <v>0</v>
      </c>
      <c r="L12" s="48">
        <f t="shared" si="2"/>
        <v>0</v>
      </c>
      <c r="M12" s="667"/>
    </row>
    <row r="13" spans="2:13" ht="13.8" x14ac:dyDescent="0.25">
      <c r="B13" s="465" t="s">
        <v>455</v>
      </c>
      <c r="C13" s="46">
        <f>+CF!E12</f>
        <v>0</v>
      </c>
      <c r="D13" s="45"/>
      <c r="E13" s="47"/>
      <c r="F13" s="47"/>
      <c r="G13" s="47"/>
      <c r="H13" s="48">
        <f t="shared" si="0"/>
        <v>0</v>
      </c>
      <c r="I13" s="45"/>
      <c r="J13" s="47"/>
      <c r="K13" s="48">
        <f t="shared" si="1"/>
        <v>0</v>
      </c>
      <c r="L13" s="48">
        <f t="shared" si="2"/>
        <v>0</v>
      </c>
      <c r="M13" s="667"/>
    </row>
    <row r="14" spans="2:13" ht="13.8" x14ac:dyDescent="0.25">
      <c r="B14" s="465" t="s">
        <v>456</v>
      </c>
      <c r="C14" s="46">
        <f>+CF!E13</f>
        <v>0</v>
      </c>
      <c r="D14" s="45"/>
      <c r="E14" s="47"/>
      <c r="F14" s="47"/>
      <c r="G14" s="47"/>
      <c r="H14" s="48"/>
      <c r="I14" s="45"/>
      <c r="J14" s="47"/>
      <c r="K14" s="48"/>
      <c r="L14" s="48"/>
      <c r="M14" s="667"/>
    </row>
    <row r="15" spans="2:13" ht="14.4" thickBot="1" x14ac:dyDescent="0.3">
      <c r="B15" s="465" t="s">
        <v>457</v>
      </c>
      <c r="C15" s="49">
        <f>+CF!E14</f>
        <v>0</v>
      </c>
      <c r="D15" s="50"/>
      <c r="E15" s="51"/>
      <c r="F15" s="51"/>
      <c r="G15" s="51"/>
      <c r="H15" s="52">
        <f t="shared" si="0"/>
        <v>0</v>
      </c>
      <c r="I15" s="50"/>
      <c r="J15" s="51"/>
      <c r="K15" s="52">
        <f t="shared" si="1"/>
        <v>0</v>
      </c>
      <c r="L15" s="52">
        <f t="shared" si="2"/>
        <v>0</v>
      </c>
      <c r="M15" s="667"/>
    </row>
    <row r="16" spans="2:13" ht="13.8" x14ac:dyDescent="0.25">
      <c r="B16" s="466"/>
      <c r="C16" s="128">
        <f>SUM(C9:C15)</f>
        <v>0</v>
      </c>
      <c r="D16" s="129">
        <f t="shared" ref="D16:L16" si="3">SUM(D9:D15)</f>
        <v>0</v>
      </c>
      <c r="E16" s="130">
        <f t="shared" si="3"/>
        <v>0</v>
      </c>
      <c r="F16" s="130">
        <f t="shared" si="3"/>
        <v>0</v>
      </c>
      <c r="G16" s="130">
        <f t="shared" si="3"/>
        <v>0</v>
      </c>
      <c r="H16" s="131">
        <f t="shared" si="3"/>
        <v>0</v>
      </c>
      <c r="I16" s="129">
        <f t="shared" si="3"/>
        <v>0</v>
      </c>
      <c r="J16" s="130">
        <f t="shared" si="3"/>
        <v>0</v>
      </c>
      <c r="K16" s="131">
        <f>SUM(K9:K15)</f>
        <v>0</v>
      </c>
      <c r="L16" s="131">
        <f t="shared" si="3"/>
        <v>0</v>
      </c>
    </row>
    <row r="17" spans="2:12" x14ac:dyDescent="0.25">
      <c r="B17" s="465" t="s">
        <v>448</v>
      </c>
      <c r="C17" s="46">
        <f>+CF!E16</f>
        <v>0</v>
      </c>
      <c r="D17" s="45"/>
      <c r="E17" s="47"/>
      <c r="F17" s="47"/>
      <c r="G17" s="47"/>
      <c r="H17" s="48">
        <f>SUM(D17:G17)</f>
        <v>0</v>
      </c>
      <c r="I17" s="45"/>
      <c r="J17" s="47"/>
      <c r="K17" s="48">
        <f>SUM(I17:J17)</f>
        <v>0</v>
      </c>
      <c r="L17" s="48">
        <f>+K17+H17</f>
        <v>0</v>
      </c>
    </row>
    <row r="18" spans="2:12" x14ac:dyDescent="0.25">
      <c r="B18" s="465" t="s">
        <v>449</v>
      </c>
      <c r="C18" s="46">
        <f>+CF!E17</f>
        <v>0</v>
      </c>
      <c r="D18" s="53"/>
      <c r="E18" s="54"/>
      <c r="F18" s="54"/>
      <c r="G18" s="54"/>
      <c r="H18" s="48">
        <f>SUM(D18:G18)</f>
        <v>0</v>
      </c>
      <c r="I18" s="53"/>
      <c r="J18" s="54"/>
      <c r="K18" s="48">
        <f>SUM(I18:J18)</f>
        <v>0</v>
      </c>
      <c r="L18" s="48">
        <f>+K18+H18</f>
        <v>0</v>
      </c>
    </row>
    <row r="19" spans="2:12" ht="13.8" thickBot="1" x14ac:dyDescent="0.3">
      <c r="B19" s="465" t="s">
        <v>450</v>
      </c>
      <c r="C19" s="49">
        <f>+CF!E18</f>
        <v>0</v>
      </c>
      <c r="D19" s="50"/>
      <c r="E19" s="51"/>
      <c r="F19" s="51"/>
      <c r="G19" s="51"/>
      <c r="H19" s="52">
        <f>SUM(D19:G19)</f>
        <v>0</v>
      </c>
      <c r="I19" s="50"/>
      <c r="J19" s="51"/>
      <c r="K19" s="52">
        <f>SUM(I19:J19)</f>
        <v>0</v>
      </c>
      <c r="L19" s="52">
        <f>+K19+H19</f>
        <v>0</v>
      </c>
    </row>
    <row r="20" spans="2:12" ht="13.8" thickBot="1" x14ac:dyDescent="0.3">
      <c r="B20" s="467"/>
      <c r="C20" s="36">
        <f>SUM(C17:C19)</f>
        <v>0</v>
      </c>
      <c r="D20" s="37">
        <f t="shared" ref="D20:L20" si="4">SUM(D17:D19)</f>
        <v>0</v>
      </c>
      <c r="E20" s="38">
        <f t="shared" si="4"/>
        <v>0</v>
      </c>
      <c r="F20" s="38">
        <f t="shared" si="4"/>
        <v>0</v>
      </c>
      <c r="G20" s="38">
        <f t="shared" si="4"/>
        <v>0</v>
      </c>
      <c r="H20" s="39">
        <f t="shared" si="4"/>
        <v>0</v>
      </c>
      <c r="I20" s="37">
        <f t="shared" si="4"/>
        <v>0</v>
      </c>
      <c r="J20" s="38">
        <f t="shared" si="4"/>
        <v>0</v>
      </c>
      <c r="K20" s="39">
        <f>SUM(K17:K19)</f>
        <v>0</v>
      </c>
      <c r="L20" s="39">
        <f t="shared" si="4"/>
        <v>0</v>
      </c>
    </row>
    <row r="21" spans="2:12" ht="13.8" thickBot="1" x14ac:dyDescent="0.3">
      <c r="B21" s="464" t="s">
        <v>121</v>
      </c>
      <c r="C21" s="36">
        <f>+C20+C16</f>
        <v>0</v>
      </c>
      <c r="D21" s="37">
        <f t="shared" ref="D21:L21" si="5">+D20+D16</f>
        <v>0</v>
      </c>
      <c r="E21" s="38">
        <f t="shared" si="5"/>
        <v>0</v>
      </c>
      <c r="F21" s="38">
        <f t="shared" si="5"/>
        <v>0</v>
      </c>
      <c r="G21" s="38">
        <f t="shared" si="5"/>
        <v>0</v>
      </c>
      <c r="H21" s="39">
        <f t="shared" si="5"/>
        <v>0</v>
      </c>
      <c r="I21" s="37">
        <f t="shared" si="5"/>
        <v>0</v>
      </c>
      <c r="J21" s="38">
        <f t="shared" si="5"/>
        <v>0</v>
      </c>
      <c r="K21" s="39">
        <f>+K20+K16</f>
        <v>0</v>
      </c>
      <c r="L21" s="39">
        <f t="shared" si="5"/>
        <v>0</v>
      </c>
    </row>
    <row r="22" spans="2:12" x14ac:dyDescent="0.25">
      <c r="B22" s="1272"/>
      <c r="C22" s="32"/>
      <c r="D22" s="33"/>
      <c r="E22" s="34"/>
      <c r="F22" s="34"/>
      <c r="G22" s="34"/>
      <c r="H22" s="35"/>
      <c r="I22" s="33"/>
      <c r="J22" s="34"/>
      <c r="K22" s="35"/>
      <c r="L22" s="35"/>
    </row>
    <row r="23" spans="2:12" ht="13.8" thickBot="1" x14ac:dyDescent="0.3">
      <c r="B23" s="1272"/>
      <c r="C23" s="36"/>
      <c r="D23" s="37"/>
      <c r="E23" s="38"/>
      <c r="F23" s="38"/>
      <c r="G23" s="38"/>
      <c r="H23" s="39"/>
      <c r="I23" s="37"/>
      <c r="J23" s="38"/>
      <c r="K23" s="39"/>
      <c r="L23" s="39"/>
    </row>
    <row r="24" spans="2:12" ht="13.8" thickBot="1" x14ac:dyDescent="0.3">
      <c r="B24" s="468" t="s">
        <v>74</v>
      </c>
      <c r="C24" s="36">
        <f>+CF!E23</f>
        <v>0</v>
      </c>
      <c r="D24" s="37"/>
      <c r="E24" s="38"/>
      <c r="F24" s="38"/>
      <c r="G24" s="38"/>
      <c r="H24" s="39"/>
      <c r="I24" s="37"/>
      <c r="J24" s="38"/>
      <c r="K24" s="39"/>
      <c r="L24" s="39"/>
    </row>
    <row r="25" spans="2:12" x14ac:dyDescent="0.25">
      <c r="B25" s="463"/>
      <c r="C25" s="1270"/>
      <c r="D25" s="1268"/>
      <c r="E25" s="1266"/>
      <c r="F25" s="1266"/>
      <c r="G25" s="1266"/>
      <c r="H25" s="1264"/>
      <c r="I25" s="1268"/>
      <c r="J25" s="1266"/>
      <c r="K25" s="1264"/>
      <c r="L25" s="1264"/>
    </row>
    <row r="26" spans="2:12" x14ac:dyDescent="0.25">
      <c r="B26" s="463"/>
      <c r="C26" s="1271"/>
      <c r="D26" s="1269"/>
      <c r="E26" s="1267"/>
      <c r="F26" s="1267"/>
      <c r="G26" s="1267"/>
      <c r="H26" s="1265"/>
      <c r="I26" s="1269"/>
      <c r="J26" s="1267"/>
      <c r="K26" s="1265"/>
      <c r="L26" s="1265"/>
    </row>
    <row r="27" spans="2:12" x14ac:dyDescent="0.25">
      <c r="B27" s="467"/>
      <c r="C27" s="32"/>
      <c r="D27" s="33"/>
      <c r="E27" s="34"/>
      <c r="F27" s="34"/>
      <c r="G27" s="34"/>
      <c r="H27" s="35"/>
      <c r="I27" s="33"/>
      <c r="J27" s="34"/>
      <c r="K27" s="35"/>
      <c r="L27" s="35"/>
    </row>
    <row r="28" spans="2:12" x14ac:dyDescent="0.25">
      <c r="B28" s="464" t="s">
        <v>123</v>
      </c>
      <c r="C28" s="40"/>
      <c r="D28" s="33"/>
      <c r="E28" s="34"/>
      <c r="F28" s="34"/>
      <c r="G28" s="34"/>
      <c r="H28" s="35"/>
      <c r="I28" s="33"/>
      <c r="J28" s="34"/>
      <c r="K28" s="35"/>
      <c r="L28" s="35"/>
    </row>
    <row r="29" spans="2:12" x14ac:dyDescent="0.25">
      <c r="B29" s="465" t="s">
        <v>164</v>
      </c>
      <c r="C29" s="32">
        <f>+CF!E27</f>
        <v>0</v>
      </c>
      <c r="D29" s="33"/>
      <c r="E29" s="34"/>
      <c r="F29" s="34"/>
      <c r="G29" s="34"/>
      <c r="H29" s="48">
        <f t="shared" ref="H29:H35" si="6">SUM(D29:G29)</f>
        <v>0</v>
      </c>
      <c r="I29" s="33"/>
      <c r="J29" s="34"/>
      <c r="K29" s="48">
        <f t="shared" ref="K29:K35" si="7">SUM(I29:J29)</f>
        <v>0</v>
      </c>
      <c r="L29" s="48">
        <f t="shared" ref="L29:L35" si="8">+K29+H29</f>
        <v>0</v>
      </c>
    </row>
    <row r="30" spans="2:12" x14ac:dyDescent="0.25">
      <c r="B30" s="465" t="s">
        <v>165</v>
      </c>
      <c r="C30" s="32">
        <f>+CF!E28</f>
        <v>0</v>
      </c>
      <c r="D30" s="33"/>
      <c r="E30" s="34"/>
      <c r="F30" s="34"/>
      <c r="G30" s="34"/>
      <c r="H30" s="48">
        <f t="shared" si="6"/>
        <v>0</v>
      </c>
      <c r="I30" s="33"/>
      <c r="J30" s="34"/>
      <c r="K30" s="48">
        <f t="shared" si="7"/>
        <v>0</v>
      </c>
      <c r="L30" s="48">
        <f t="shared" si="8"/>
        <v>0</v>
      </c>
    </row>
    <row r="31" spans="2:12" x14ac:dyDescent="0.25">
      <c r="B31" s="465" t="s">
        <v>166</v>
      </c>
      <c r="C31" s="32">
        <f>+CF!E29</f>
        <v>0</v>
      </c>
      <c r="D31" s="33"/>
      <c r="E31" s="34"/>
      <c r="F31" s="34"/>
      <c r="G31" s="34"/>
      <c r="H31" s="48">
        <f t="shared" si="6"/>
        <v>0</v>
      </c>
      <c r="I31" s="33"/>
      <c r="J31" s="34"/>
      <c r="K31" s="48">
        <f t="shared" si="7"/>
        <v>0</v>
      </c>
      <c r="L31" s="48">
        <f t="shared" si="8"/>
        <v>0</v>
      </c>
    </row>
    <row r="32" spans="2:12" x14ac:dyDescent="0.25">
      <c r="B32" s="465" t="s">
        <v>168</v>
      </c>
      <c r="C32" s="32">
        <f>+CF!E30</f>
        <v>0</v>
      </c>
      <c r="D32" s="33"/>
      <c r="E32" s="34"/>
      <c r="F32" s="34"/>
      <c r="G32" s="34"/>
      <c r="H32" s="48">
        <f t="shared" si="6"/>
        <v>0</v>
      </c>
      <c r="I32" s="33"/>
      <c r="J32" s="34"/>
      <c r="K32" s="48">
        <f t="shared" si="7"/>
        <v>0</v>
      </c>
      <c r="L32" s="48">
        <f t="shared" si="8"/>
        <v>0</v>
      </c>
    </row>
    <row r="33" spans="2:12" x14ac:dyDescent="0.25">
      <c r="B33" s="465" t="s">
        <v>167</v>
      </c>
      <c r="C33" s="32">
        <f>+CF!E31</f>
        <v>0</v>
      </c>
      <c r="D33" s="33"/>
      <c r="E33" s="34"/>
      <c r="F33" s="34"/>
      <c r="G33" s="34"/>
      <c r="H33" s="48">
        <f t="shared" si="6"/>
        <v>0</v>
      </c>
      <c r="I33" s="33"/>
      <c r="J33" s="34"/>
      <c r="K33" s="48">
        <f t="shared" si="7"/>
        <v>0</v>
      </c>
      <c r="L33" s="48">
        <f t="shared" si="8"/>
        <v>0</v>
      </c>
    </row>
    <row r="34" spans="2:12" x14ac:dyDescent="0.25">
      <c r="B34" s="465" t="s">
        <v>169</v>
      </c>
      <c r="C34" s="32">
        <f>+CF!E32</f>
        <v>0</v>
      </c>
      <c r="D34" s="33"/>
      <c r="E34" s="34"/>
      <c r="F34" s="34"/>
      <c r="G34" s="34"/>
      <c r="H34" s="48">
        <f t="shared" si="6"/>
        <v>0</v>
      </c>
      <c r="I34" s="33"/>
      <c r="J34" s="34"/>
      <c r="K34" s="48">
        <f t="shared" si="7"/>
        <v>0</v>
      </c>
      <c r="L34" s="48">
        <f t="shared" si="8"/>
        <v>0</v>
      </c>
    </row>
    <row r="35" spans="2:12" ht="13.8" thickBot="1" x14ac:dyDescent="0.3">
      <c r="B35" s="467" t="s">
        <v>402</v>
      </c>
      <c r="C35" s="32">
        <f>+CF!E33</f>
        <v>0</v>
      </c>
      <c r="D35" s="33"/>
      <c r="E35" s="34"/>
      <c r="F35" s="34"/>
      <c r="G35" s="34"/>
      <c r="H35" s="52">
        <f t="shared" si="6"/>
        <v>0</v>
      </c>
      <c r="I35" s="37"/>
      <c r="J35" s="38"/>
      <c r="K35" s="52">
        <f t="shared" si="7"/>
        <v>0</v>
      </c>
      <c r="L35" s="52">
        <f t="shared" si="8"/>
        <v>0</v>
      </c>
    </row>
    <row r="36" spans="2:12" ht="13.8" thickBot="1" x14ac:dyDescent="0.3">
      <c r="B36" s="464" t="s">
        <v>124</v>
      </c>
      <c r="C36" s="132">
        <f t="shared" ref="C36:H36" si="9">SUM(C29:C35)</f>
        <v>0</v>
      </c>
      <c r="D36" s="133">
        <f t="shared" si="9"/>
        <v>0</v>
      </c>
      <c r="E36" s="134">
        <f t="shared" si="9"/>
        <v>0</v>
      </c>
      <c r="F36" s="134">
        <f t="shared" si="9"/>
        <v>0</v>
      </c>
      <c r="G36" s="134">
        <f t="shared" si="9"/>
        <v>0</v>
      </c>
      <c r="H36" s="39">
        <f t="shared" si="9"/>
        <v>0</v>
      </c>
      <c r="I36" s="37">
        <f>SUM(I29:I35)</f>
        <v>0</v>
      </c>
      <c r="J36" s="38">
        <f>SUM(J29:J35)</f>
        <v>0</v>
      </c>
      <c r="K36" s="39">
        <f>SUM(K29:K35)</f>
        <v>0</v>
      </c>
      <c r="L36" s="39">
        <f>SUM(L29:L35)</f>
        <v>0</v>
      </c>
    </row>
    <row r="37" spans="2:12" x14ac:dyDescent="0.25">
      <c r="B37" s="463"/>
      <c r="C37" s="32"/>
      <c r="D37" s="33"/>
      <c r="E37" s="34"/>
      <c r="F37" s="34"/>
      <c r="G37" s="34"/>
      <c r="H37" s="35"/>
      <c r="I37" s="33"/>
      <c r="J37" s="34"/>
      <c r="K37" s="35"/>
      <c r="L37" s="35"/>
    </row>
    <row r="38" spans="2:12" x14ac:dyDescent="0.25">
      <c r="B38" s="464" t="s">
        <v>125</v>
      </c>
      <c r="C38" s="32"/>
      <c r="D38" s="33"/>
      <c r="E38" s="34"/>
      <c r="F38" s="34"/>
      <c r="G38" s="34"/>
      <c r="H38" s="35"/>
      <c r="I38" s="33"/>
      <c r="J38" s="34"/>
      <c r="K38" s="35"/>
      <c r="L38" s="35"/>
    </row>
    <row r="39" spans="2:12" x14ac:dyDescent="0.25">
      <c r="B39" s="465" t="s">
        <v>170</v>
      </c>
      <c r="C39" s="32">
        <f>+CF!E37</f>
        <v>0</v>
      </c>
      <c r="D39" s="33"/>
      <c r="E39" s="34"/>
      <c r="F39" s="34"/>
      <c r="G39" s="34"/>
      <c r="H39" s="48">
        <f t="shared" ref="H39:H44" si="10">SUM(D39:G39)</f>
        <v>0</v>
      </c>
      <c r="I39" s="33"/>
      <c r="J39" s="34"/>
      <c r="K39" s="48">
        <f t="shared" ref="K39:K44" si="11">SUM(I39:J39)</f>
        <v>0</v>
      </c>
      <c r="L39" s="48">
        <f t="shared" ref="L39:L44" si="12">+K39+H39</f>
        <v>0</v>
      </c>
    </row>
    <row r="40" spans="2:12" x14ac:dyDescent="0.25">
      <c r="B40" s="465" t="s">
        <v>174</v>
      </c>
      <c r="C40" s="32">
        <f>+CF!E38</f>
        <v>0</v>
      </c>
      <c r="D40" s="33"/>
      <c r="E40" s="34"/>
      <c r="F40" s="34"/>
      <c r="G40" s="34"/>
      <c r="H40" s="48">
        <f t="shared" si="10"/>
        <v>0</v>
      </c>
      <c r="I40" s="33"/>
      <c r="J40" s="34"/>
      <c r="K40" s="48">
        <f t="shared" si="11"/>
        <v>0</v>
      </c>
      <c r="L40" s="48">
        <f t="shared" si="12"/>
        <v>0</v>
      </c>
    </row>
    <row r="41" spans="2:12" x14ac:dyDescent="0.25">
      <c r="B41" s="465" t="s">
        <v>172</v>
      </c>
      <c r="C41" s="32">
        <f>+CF!E39</f>
        <v>0</v>
      </c>
      <c r="D41" s="33"/>
      <c r="E41" s="34"/>
      <c r="F41" s="34"/>
      <c r="G41" s="34"/>
      <c r="H41" s="48">
        <f t="shared" si="10"/>
        <v>0</v>
      </c>
      <c r="I41" s="33"/>
      <c r="J41" s="34"/>
      <c r="K41" s="48">
        <f t="shared" si="11"/>
        <v>0</v>
      </c>
      <c r="L41" s="48">
        <f t="shared" si="12"/>
        <v>0</v>
      </c>
    </row>
    <row r="42" spans="2:12" ht="26.4" x14ac:dyDescent="0.25">
      <c r="B42" s="465" t="s">
        <v>403</v>
      </c>
      <c r="C42" s="32">
        <f>+CF!E40</f>
        <v>0</v>
      </c>
      <c r="D42" s="33"/>
      <c r="E42" s="34"/>
      <c r="F42" s="34"/>
      <c r="G42" s="34"/>
      <c r="H42" s="48">
        <f t="shared" si="10"/>
        <v>0</v>
      </c>
      <c r="I42" s="33"/>
      <c r="J42" s="34"/>
      <c r="K42" s="48">
        <f t="shared" si="11"/>
        <v>0</v>
      </c>
      <c r="L42" s="48">
        <f t="shared" si="12"/>
        <v>0</v>
      </c>
    </row>
    <row r="43" spans="2:12" ht="26.4" x14ac:dyDescent="0.25">
      <c r="B43" s="465" t="s">
        <v>404</v>
      </c>
      <c r="C43" s="32">
        <f>+CF!E41</f>
        <v>0</v>
      </c>
      <c r="D43" s="33"/>
      <c r="E43" s="34"/>
      <c r="F43" s="34"/>
      <c r="G43" s="34"/>
      <c r="H43" s="48">
        <f t="shared" si="10"/>
        <v>0</v>
      </c>
      <c r="I43" s="33"/>
      <c r="J43" s="34"/>
      <c r="K43" s="48">
        <f t="shared" si="11"/>
        <v>0</v>
      </c>
      <c r="L43" s="48">
        <f t="shared" si="12"/>
        <v>0</v>
      </c>
    </row>
    <row r="44" spans="2:12" ht="13.8" thickBot="1" x14ac:dyDescent="0.3">
      <c r="B44" s="467" t="s">
        <v>405</v>
      </c>
      <c r="C44" s="32">
        <f>+CF!E42</f>
        <v>0</v>
      </c>
      <c r="D44" s="33"/>
      <c r="E44" s="34"/>
      <c r="F44" s="34"/>
      <c r="G44" s="34"/>
      <c r="H44" s="52">
        <f t="shared" si="10"/>
        <v>0</v>
      </c>
      <c r="I44" s="37"/>
      <c r="J44" s="38"/>
      <c r="K44" s="52">
        <f t="shared" si="11"/>
        <v>0</v>
      </c>
      <c r="L44" s="52">
        <f t="shared" si="12"/>
        <v>0</v>
      </c>
    </row>
    <row r="45" spans="2:12" ht="13.8" thickBot="1" x14ac:dyDescent="0.3">
      <c r="B45" s="469" t="s">
        <v>126</v>
      </c>
      <c r="C45" s="132">
        <f>SUM(C39:C44)</f>
        <v>0</v>
      </c>
      <c r="D45" s="134">
        <f>SUM(D39:D44)</f>
        <v>0</v>
      </c>
      <c r="E45" s="134">
        <f>SUM(E39:E44)</f>
        <v>0</v>
      </c>
      <c r="F45" s="134">
        <f>SUM(F39:F44)</f>
        <v>0</v>
      </c>
      <c r="G45" s="134">
        <f>SUM(G39:G44)</f>
        <v>0</v>
      </c>
      <c r="H45" s="39">
        <f>SUM(H38:H44)</f>
        <v>0</v>
      </c>
      <c r="I45" s="37">
        <f>SUM(I38:I44)</f>
        <v>0</v>
      </c>
      <c r="J45" s="38">
        <f>SUM(J38:J44)</f>
        <v>0</v>
      </c>
      <c r="K45" s="39">
        <f>SUM(K38:K44)</f>
        <v>0</v>
      </c>
      <c r="L45" s="39">
        <f>SUM(L38:L44)</f>
        <v>0</v>
      </c>
    </row>
    <row r="46" spans="2:12" x14ac:dyDescent="0.25">
      <c r="B46" s="463"/>
      <c r="C46" s="32"/>
      <c r="D46" s="33"/>
      <c r="E46" s="34"/>
      <c r="F46" s="34"/>
      <c r="G46" s="34"/>
      <c r="H46" s="35"/>
      <c r="I46" s="33"/>
      <c r="J46" s="34"/>
      <c r="K46" s="35"/>
      <c r="L46" s="35"/>
    </row>
    <row r="47" spans="2:12" x14ac:dyDescent="0.25">
      <c r="B47" s="463" t="s">
        <v>127</v>
      </c>
      <c r="C47" s="32">
        <f>+C45+C36+C21+C24</f>
        <v>0</v>
      </c>
      <c r="D47" s="33">
        <f t="shared" ref="D47:L47" si="13">+D45+D36+D21+D24</f>
        <v>0</v>
      </c>
      <c r="E47" s="34">
        <f t="shared" si="13"/>
        <v>0</v>
      </c>
      <c r="F47" s="34">
        <f t="shared" si="13"/>
        <v>0</v>
      </c>
      <c r="G47" s="34">
        <f t="shared" si="13"/>
        <v>0</v>
      </c>
      <c r="H47" s="35">
        <f t="shared" si="13"/>
        <v>0</v>
      </c>
      <c r="I47" s="33">
        <f t="shared" si="13"/>
        <v>0</v>
      </c>
      <c r="J47" s="34">
        <f t="shared" si="13"/>
        <v>0</v>
      </c>
      <c r="K47" s="35">
        <f>+K45+K36+K21+K24</f>
        <v>0</v>
      </c>
      <c r="L47" s="35">
        <f t="shared" si="13"/>
        <v>0</v>
      </c>
    </row>
    <row r="48" spans="2:12" x14ac:dyDescent="0.25">
      <c r="B48" s="463" t="s">
        <v>406</v>
      </c>
      <c r="C48" s="32">
        <f>+CF!E46</f>
        <v>0</v>
      </c>
      <c r="D48" s="33">
        <f>+C49</f>
        <v>0</v>
      </c>
      <c r="E48" s="34">
        <f>+D49</f>
        <v>0</v>
      </c>
      <c r="F48" s="34">
        <f>+E49</f>
        <v>0</v>
      </c>
      <c r="G48" s="34">
        <f>+F49</f>
        <v>0</v>
      </c>
      <c r="H48" s="35">
        <f>+C49</f>
        <v>0</v>
      </c>
      <c r="I48" s="33">
        <f>+H49</f>
        <v>0</v>
      </c>
      <c r="J48" s="34">
        <f>+I49</f>
        <v>0</v>
      </c>
      <c r="K48" s="35">
        <f>+H49</f>
        <v>0</v>
      </c>
      <c r="L48" s="35">
        <f>+C49</f>
        <v>0</v>
      </c>
    </row>
    <row r="49" spans="2:12" ht="13.8" thickBot="1" x14ac:dyDescent="0.3">
      <c r="B49" s="470" t="s">
        <v>407</v>
      </c>
      <c r="C49" s="36">
        <f>+C48+C47</f>
        <v>0</v>
      </c>
      <c r="D49" s="37">
        <f t="shared" ref="D49:L49" si="14">+D48+D47</f>
        <v>0</v>
      </c>
      <c r="E49" s="38">
        <f t="shared" si="14"/>
        <v>0</v>
      </c>
      <c r="F49" s="38">
        <f t="shared" si="14"/>
        <v>0</v>
      </c>
      <c r="G49" s="38">
        <f t="shared" si="14"/>
        <v>0</v>
      </c>
      <c r="H49" s="39">
        <f t="shared" si="14"/>
        <v>0</v>
      </c>
      <c r="I49" s="37">
        <f t="shared" si="14"/>
        <v>0</v>
      </c>
      <c r="J49" s="38">
        <f t="shared" si="14"/>
        <v>0</v>
      </c>
      <c r="K49" s="39">
        <f>+K48+K47</f>
        <v>0</v>
      </c>
      <c r="L49" s="39">
        <f t="shared" si="14"/>
        <v>0</v>
      </c>
    </row>
  </sheetData>
  <mergeCells count="13">
    <mergeCell ref="C25:C26"/>
    <mergeCell ref="D25:D26"/>
    <mergeCell ref="B22:B23"/>
    <mergeCell ref="E25:E26"/>
    <mergeCell ref="F25:F26"/>
    <mergeCell ref="L25:L26"/>
    <mergeCell ref="D4:H4"/>
    <mergeCell ref="H25:H26"/>
    <mergeCell ref="G25:G26"/>
    <mergeCell ref="I25:I26"/>
    <mergeCell ref="J25:J26"/>
    <mergeCell ref="K25:K26"/>
    <mergeCell ref="I4:K4"/>
  </mergeCells>
  <pageMargins left="0.70866141732283472" right="0.27559055118110237" top="0.43307086614173229" bottom="0.59055118110236227" header="0.31496062992125984" footer="0.31496062992125984"/>
  <pageSetup paperSize="9"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45"/>
  <sheetViews>
    <sheetView zoomScale="75" zoomScaleNormal="75" workbookViewId="0">
      <pane xSplit="4" ySplit="5" topLeftCell="E6" activePane="bottomRight" state="frozen"/>
      <selection activeCell="D55" sqref="D55"/>
      <selection pane="topRight" activeCell="D55" sqref="D55"/>
      <selection pane="bottomLeft" activeCell="D55" sqref="D55"/>
      <selection pane="bottomRight" activeCell="D55" sqref="D55"/>
    </sheetView>
  </sheetViews>
  <sheetFormatPr defaultColWidth="9.109375" defaultRowHeight="13.8" x14ac:dyDescent="0.3"/>
  <cols>
    <col min="1" max="1" width="9.33203125" style="55" bestFit="1" customWidth="1"/>
    <col min="2" max="2" width="17" style="55" customWidth="1"/>
    <col min="3" max="3" width="12.5546875" style="55" customWidth="1"/>
    <col min="4" max="4" width="11.88671875" style="55" bestFit="1" customWidth="1"/>
    <col min="5" max="5" width="11.88671875" style="55" customWidth="1"/>
    <col min="6" max="10" width="12.33203125" style="55" customWidth="1"/>
    <col min="11" max="12" width="13.6640625" style="55" customWidth="1"/>
    <col min="13" max="13" width="13.88671875" style="55" customWidth="1"/>
    <col min="14" max="14" width="14" style="55" customWidth="1"/>
    <col min="15" max="15" width="13.6640625" style="55" customWidth="1"/>
    <col min="16" max="16" width="12.88671875" style="55" customWidth="1"/>
    <col min="17" max="16384" width="9.109375" style="55"/>
  </cols>
  <sheetData>
    <row r="1" spans="2:16" ht="15.6" x14ac:dyDescent="0.3">
      <c r="B1" s="135" t="s">
        <v>386</v>
      </c>
    </row>
    <row r="2" spans="2:16" ht="14.4" thickBot="1" x14ac:dyDescent="0.35"/>
    <row r="3" spans="2:16" ht="30" customHeight="1" thickBot="1" x14ac:dyDescent="0.35">
      <c r="B3" s="1273" t="s">
        <v>0</v>
      </c>
      <c r="C3" s="1274"/>
      <c r="D3" s="1275"/>
      <c r="E3" s="1273" t="s">
        <v>56</v>
      </c>
      <c r="F3" s="1274"/>
      <c r="G3" s="1275"/>
      <c r="H3" s="1273" t="s">
        <v>387</v>
      </c>
      <c r="I3" s="1274"/>
      <c r="J3" s="1274"/>
      <c r="K3" s="1275"/>
      <c r="L3" s="1273" t="s">
        <v>388</v>
      </c>
      <c r="M3" s="1274" t="s">
        <v>226</v>
      </c>
      <c r="N3" s="1275"/>
      <c r="O3" s="1279" t="s">
        <v>518</v>
      </c>
      <c r="P3" s="1280"/>
    </row>
    <row r="4" spans="2:16" ht="58.5" customHeight="1" thickBot="1" x14ac:dyDescent="0.35">
      <c r="B4" s="428" t="s">
        <v>389</v>
      </c>
      <c r="C4" s="423" t="s">
        <v>392</v>
      </c>
      <c r="D4" s="427" t="s">
        <v>57</v>
      </c>
      <c r="E4" s="424" t="s">
        <v>227</v>
      </c>
      <c r="F4" s="429" t="s">
        <v>390</v>
      </c>
      <c r="G4" s="426" t="s">
        <v>391</v>
      </c>
      <c r="H4" s="428" t="s">
        <v>393</v>
      </c>
      <c r="I4" s="429" t="s">
        <v>394</v>
      </c>
      <c r="J4" s="426" t="s">
        <v>395</v>
      </c>
      <c r="K4" s="430" t="s">
        <v>623</v>
      </c>
      <c r="L4" s="428" t="s">
        <v>624</v>
      </c>
      <c r="M4" s="429" t="s">
        <v>396</v>
      </c>
      <c r="N4" s="426" t="s">
        <v>225</v>
      </c>
      <c r="O4" s="431" t="s">
        <v>397</v>
      </c>
      <c r="P4" s="431" t="s">
        <v>625</v>
      </c>
    </row>
    <row r="5" spans="2:16" ht="28.5" customHeight="1" thickBot="1" x14ac:dyDescent="0.35">
      <c r="B5" s="116"/>
      <c r="C5" s="118"/>
      <c r="D5" s="117"/>
      <c r="E5" s="432" t="s">
        <v>58</v>
      </c>
      <c r="F5" s="433" t="s">
        <v>59</v>
      </c>
      <c r="G5" s="425" t="s">
        <v>224</v>
      </c>
      <c r="H5" s="432" t="s">
        <v>139</v>
      </c>
      <c r="I5" s="433" t="s">
        <v>32</v>
      </c>
      <c r="J5" s="425" t="s">
        <v>213</v>
      </c>
      <c r="K5" s="434" t="s">
        <v>54</v>
      </c>
      <c r="L5" s="433" t="s">
        <v>138</v>
      </c>
      <c r="M5" s="433" t="s">
        <v>228</v>
      </c>
      <c r="N5" s="425" t="s">
        <v>46</v>
      </c>
      <c r="O5" s="435" t="s">
        <v>34</v>
      </c>
      <c r="P5" s="435" t="s">
        <v>237</v>
      </c>
    </row>
    <row r="6" spans="2:16" x14ac:dyDescent="0.3">
      <c r="B6" s="1276" t="s">
        <v>626</v>
      </c>
      <c r="C6" s="1277"/>
      <c r="D6" s="1278"/>
      <c r="E6" s="170"/>
      <c r="F6" s="171"/>
      <c r="G6" s="172"/>
      <c r="H6" s="170"/>
      <c r="I6" s="171"/>
      <c r="J6" s="172"/>
      <c r="K6" s="173"/>
      <c r="L6" s="170"/>
      <c r="M6" s="171"/>
      <c r="N6" s="172"/>
      <c r="O6" s="420"/>
      <c r="P6" s="420"/>
    </row>
    <row r="7" spans="2:16" x14ac:dyDescent="0.3">
      <c r="B7" s="66" t="s">
        <v>47</v>
      </c>
      <c r="C7" s="80">
        <v>45107</v>
      </c>
      <c r="D7" s="81" t="s">
        <v>130</v>
      </c>
      <c r="E7" s="82">
        <v>1000</v>
      </c>
      <c r="F7" s="83">
        <v>0</v>
      </c>
      <c r="G7" s="153">
        <f>+F7+E7</f>
        <v>1000</v>
      </c>
      <c r="H7" s="82">
        <f>+G7*0.24</f>
        <v>240</v>
      </c>
      <c r="I7" s="83">
        <v>60</v>
      </c>
      <c r="J7" s="153">
        <f>SUM(G7:I7)</f>
        <v>1300</v>
      </c>
      <c r="K7" s="86">
        <v>200</v>
      </c>
      <c r="L7" s="82">
        <f>+J7-K7</f>
        <v>1100</v>
      </c>
      <c r="M7" s="83">
        <v>700</v>
      </c>
      <c r="N7" s="185">
        <v>45626</v>
      </c>
      <c r="O7" s="89"/>
      <c r="P7" s="89"/>
    </row>
    <row r="8" spans="2:16" x14ac:dyDescent="0.3">
      <c r="B8" s="66"/>
      <c r="C8" s="80"/>
      <c r="D8" s="88"/>
      <c r="E8" s="82"/>
      <c r="F8" s="83"/>
      <c r="G8" s="153">
        <f t="shared" ref="G8:G13" si="0">+F8+E8</f>
        <v>0</v>
      </c>
      <c r="H8" s="82">
        <f t="shared" ref="H8:H13" si="1">+G8*0.24</f>
        <v>0</v>
      </c>
      <c r="I8" s="83"/>
      <c r="J8" s="153">
        <f t="shared" ref="J8:J13" si="2">SUM(G8:I8)</f>
        <v>0</v>
      </c>
      <c r="K8" s="89"/>
      <c r="L8" s="82"/>
      <c r="M8" s="83">
        <v>200</v>
      </c>
      <c r="N8" s="185">
        <v>45688</v>
      </c>
      <c r="O8" s="89"/>
      <c r="P8" s="89"/>
    </row>
    <row r="9" spans="2:16" x14ac:dyDescent="0.3">
      <c r="B9" s="66"/>
      <c r="C9" s="80"/>
      <c r="D9" s="88"/>
      <c r="E9" s="82"/>
      <c r="F9" s="83"/>
      <c r="G9" s="153">
        <f t="shared" si="0"/>
        <v>0</v>
      </c>
      <c r="H9" s="82">
        <f t="shared" si="1"/>
        <v>0</v>
      </c>
      <c r="I9" s="83"/>
      <c r="J9" s="153">
        <f t="shared" si="2"/>
        <v>0</v>
      </c>
      <c r="K9" s="89"/>
      <c r="L9" s="82"/>
      <c r="M9" s="83">
        <v>200</v>
      </c>
      <c r="N9" s="185">
        <v>45716</v>
      </c>
      <c r="O9" s="89"/>
      <c r="P9" s="89"/>
    </row>
    <row r="10" spans="2:16" x14ac:dyDescent="0.3">
      <c r="B10" s="66" t="s">
        <v>49</v>
      </c>
      <c r="C10" s="80"/>
      <c r="D10" s="88"/>
      <c r="E10" s="82"/>
      <c r="F10" s="83"/>
      <c r="G10" s="153">
        <f t="shared" si="0"/>
        <v>0</v>
      </c>
      <c r="H10" s="82">
        <f t="shared" si="1"/>
        <v>0</v>
      </c>
      <c r="I10" s="83"/>
      <c r="J10" s="153">
        <f t="shared" si="2"/>
        <v>0</v>
      </c>
      <c r="K10" s="89"/>
      <c r="L10" s="82">
        <f>+J10-K10</f>
        <v>0</v>
      </c>
      <c r="M10" s="83"/>
      <c r="N10" s="185"/>
      <c r="O10" s="89"/>
      <c r="P10" s="89"/>
    </row>
    <row r="11" spans="2:16" x14ac:dyDescent="0.3">
      <c r="B11" s="66"/>
      <c r="C11" s="80"/>
      <c r="D11" s="88"/>
      <c r="E11" s="90"/>
      <c r="F11" s="83"/>
      <c r="G11" s="153">
        <f t="shared" si="0"/>
        <v>0</v>
      </c>
      <c r="H11" s="90">
        <f t="shared" si="1"/>
        <v>0</v>
      </c>
      <c r="I11" s="83"/>
      <c r="J11" s="153">
        <f t="shared" si="2"/>
        <v>0</v>
      </c>
      <c r="K11" s="91"/>
      <c r="L11" s="82">
        <f>+J11-K11</f>
        <v>0</v>
      </c>
      <c r="M11" s="83"/>
      <c r="N11" s="185"/>
      <c r="O11" s="89"/>
      <c r="P11" s="89"/>
    </row>
    <row r="12" spans="2:16" x14ac:dyDescent="0.3">
      <c r="B12" s="66"/>
      <c r="C12" s="80"/>
      <c r="D12" s="88"/>
      <c r="E12" s="82"/>
      <c r="F12" s="83"/>
      <c r="G12" s="153">
        <f t="shared" si="0"/>
        <v>0</v>
      </c>
      <c r="H12" s="82">
        <f t="shared" si="1"/>
        <v>0</v>
      </c>
      <c r="I12" s="83"/>
      <c r="J12" s="153">
        <f t="shared" si="2"/>
        <v>0</v>
      </c>
      <c r="K12" s="89"/>
      <c r="L12" s="82">
        <f>+J12-K12</f>
        <v>0</v>
      </c>
      <c r="M12" s="83"/>
      <c r="N12" s="185"/>
      <c r="O12" s="89"/>
      <c r="P12" s="89"/>
    </row>
    <row r="13" spans="2:16" ht="14.4" thickBot="1" x14ac:dyDescent="0.35">
      <c r="B13" s="92" t="s">
        <v>72</v>
      </c>
      <c r="C13" s="93"/>
      <c r="D13" s="94"/>
      <c r="E13" s="95"/>
      <c r="F13" s="96"/>
      <c r="G13" s="153">
        <f t="shared" si="0"/>
        <v>0</v>
      </c>
      <c r="H13" s="95">
        <f t="shared" si="1"/>
        <v>0</v>
      </c>
      <c r="I13" s="96"/>
      <c r="J13" s="153">
        <f t="shared" si="2"/>
        <v>0</v>
      </c>
      <c r="K13" s="97"/>
      <c r="L13" s="95"/>
      <c r="M13" s="96"/>
      <c r="N13" s="185"/>
      <c r="O13" s="97"/>
      <c r="P13" s="97"/>
    </row>
    <row r="14" spans="2:16" ht="14.4" thickBot="1" x14ac:dyDescent="0.35">
      <c r="B14" s="98" t="s">
        <v>27</v>
      </c>
      <c r="C14" s="99"/>
      <c r="D14" s="100"/>
      <c r="E14" s="101">
        <f t="shared" ref="E14:M14" si="3">SUM(E7:E13)</f>
        <v>1000</v>
      </c>
      <c r="F14" s="102">
        <f t="shared" si="3"/>
        <v>0</v>
      </c>
      <c r="G14" s="154">
        <f t="shared" si="3"/>
        <v>1000</v>
      </c>
      <c r="H14" s="101">
        <f t="shared" si="3"/>
        <v>240</v>
      </c>
      <c r="I14" s="102">
        <f t="shared" si="3"/>
        <v>60</v>
      </c>
      <c r="J14" s="154">
        <f t="shared" si="3"/>
        <v>1300</v>
      </c>
      <c r="K14" s="103">
        <f t="shared" si="3"/>
        <v>200</v>
      </c>
      <c r="L14" s="102">
        <f t="shared" si="3"/>
        <v>1100</v>
      </c>
      <c r="M14" s="102">
        <f t="shared" si="3"/>
        <v>1100</v>
      </c>
      <c r="N14" s="184"/>
      <c r="O14" s="103">
        <f t="shared" ref="O14:P14" si="4">SUM(O7:O13)</f>
        <v>0</v>
      </c>
      <c r="P14" s="103">
        <f t="shared" si="4"/>
        <v>0</v>
      </c>
    </row>
    <row r="15" spans="2:16" ht="12.75" customHeight="1" x14ac:dyDescent="0.3">
      <c r="B15" s="1276" t="s">
        <v>627</v>
      </c>
      <c r="C15" s="1277"/>
      <c r="D15" s="1278"/>
      <c r="E15" s="170"/>
      <c r="F15" s="171"/>
      <c r="G15" s="172"/>
      <c r="H15" s="170"/>
      <c r="I15" s="171"/>
      <c r="J15" s="172"/>
      <c r="K15" s="173"/>
      <c r="L15" s="170"/>
      <c r="M15" s="171"/>
      <c r="N15" s="186"/>
      <c r="O15" s="173"/>
      <c r="P15" s="173"/>
    </row>
    <row r="16" spans="2:16" x14ac:dyDescent="0.3">
      <c r="B16" s="66" t="s">
        <v>50</v>
      </c>
      <c r="C16" s="80">
        <v>45473</v>
      </c>
      <c r="D16" s="81" t="s">
        <v>130</v>
      </c>
      <c r="E16" s="82"/>
      <c r="F16" s="83">
        <v>250</v>
      </c>
      <c r="G16" s="153">
        <f t="shared" ref="G16:G22" si="5">+F16+E16</f>
        <v>250</v>
      </c>
      <c r="H16" s="82">
        <f t="shared" ref="H16:H22" si="6">+G16*0.24</f>
        <v>60</v>
      </c>
      <c r="I16" s="83">
        <f>+H16*0.24</f>
        <v>14.399999999999999</v>
      </c>
      <c r="J16" s="153">
        <f t="shared" ref="J16:J22" si="7">SUM(G16:I16)</f>
        <v>324.39999999999998</v>
      </c>
      <c r="K16" s="86">
        <v>224</v>
      </c>
      <c r="L16" s="82">
        <f>+J16-K16</f>
        <v>100.39999999999998</v>
      </c>
      <c r="M16" s="83">
        <v>70</v>
      </c>
      <c r="N16" s="185">
        <v>45688</v>
      </c>
      <c r="O16" s="89"/>
      <c r="P16" s="89"/>
    </row>
    <row r="17" spans="2:16" x14ac:dyDescent="0.3">
      <c r="B17" s="66"/>
      <c r="C17" s="80"/>
      <c r="D17" s="88"/>
      <c r="E17" s="82"/>
      <c r="F17" s="83"/>
      <c r="G17" s="153">
        <f t="shared" si="5"/>
        <v>0</v>
      </c>
      <c r="H17" s="82">
        <f t="shared" si="6"/>
        <v>0</v>
      </c>
      <c r="I17" s="83"/>
      <c r="J17" s="153">
        <f t="shared" si="7"/>
        <v>0</v>
      </c>
      <c r="K17" s="89"/>
      <c r="L17" s="82"/>
      <c r="M17" s="83">
        <v>15</v>
      </c>
      <c r="N17" s="185">
        <v>45716</v>
      </c>
      <c r="O17" s="89"/>
      <c r="P17" s="89"/>
    </row>
    <row r="18" spans="2:16" x14ac:dyDescent="0.3">
      <c r="B18" s="66"/>
      <c r="C18" s="80"/>
      <c r="D18" s="88"/>
      <c r="E18" s="82"/>
      <c r="F18" s="83"/>
      <c r="G18" s="153">
        <f t="shared" si="5"/>
        <v>0</v>
      </c>
      <c r="H18" s="82">
        <f t="shared" si="6"/>
        <v>0</v>
      </c>
      <c r="I18" s="83"/>
      <c r="J18" s="153">
        <f t="shared" si="7"/>
        <v>0</v>
      </c>
      <c r="K18" s="89"/>
      <c r="L18" s="82"/>
      <c r="M18" s="83">
        <v>15</v>
      </c>
      <c r="N18" s="185">
        <v>45747</v>
      </c>
      <c r="O18" s="89"/>
      <c r="P18" s="89"/>
    </row>
    <row r="19" spans="2:16" x14ac:dyDescent="0.3">
      <c r="B19" s="66" t="s">
        <v>51</v>
      </c>
      <c r="C19" s="80"/>
      <c r="D19" s="88"/>
      <c r="E19" s="82"/>
      <c r="F19" s="83"/>
      <c r="G19" s="153">
        <f t="shared" si="5"/>
        <v>0</v>
      </c>
      <c r="H19" s="82">
        <f t="shared" si="6"/>
        <v>0</v>
      </c>
      <c r="I19" s="83"/>
      <c r="J19" s="153">
        <f t="shared" si="7"/>
        <v>0</v>
      </c>
      <c r="K19" s="89"/>
      <c r="L19" s="82">
        <f>+J19-K19</f>
        <v>0</v>
      </c>
      <c r="M19" s="83"/>
      <c r="N19" s="185"/>
      <c r="O19" s="89"/>
      <c r="P19" s="89"/>
    </row>
    <row r="20" spans="2:16" x14ac:dyDescent="0.3">
      <c r="B20" s="66"/>
      <c r="C20" s="80"/>
      <c r="D20" s="88"/>
      <c r="E20" s="90"/>
      <c r="F20" s="83"/>
      <c r="G20" s="153">
        <f t="shared" si="5"/>
        <v>0</v>
      </c>
      <c r="H20" s="90">
        <f t="shared" si="6"/>
        <v>0</v>
      </c>
      <c r="I20" s="83"/>
      <c r="J20" s="153">
        <f t="shared" si="7"/>
        <v>0</v>
      </c>
      <c r="K20" s="91"/>
      <c r="L20" s="82">
        <f>+J20-K20</f>
        <v>0</v>
      </c>
      <c r="M20" s="83"/>
      <c r="N20" s="185"/>
      <c r="O20" s="89"/>
      <c r="P20" s="89"/>
    </row>
    <row r="21" spans="2:16" x14ac:dyDescent="0.3">
      <c r="B21" s="66"/>
      <c r="C21" s="80"/>
      <c r="D21" s="88"/>
      <c r="E21" s="82"/>
      <c r="F21" s="83"/>
      <c r="G21" s="153">
        <f t="shared" si="5"/>
        <v>0</v>
      </c>
      <c r="H21" s="82">
        <f t="shared" si="6"/>
        <v>0</v>
      </c>
      <c r="I21" s="83"/>
      <c r="J21" s="153">
        <f t="shared" si="7"/>
        <v>0</v>
      </c>
      <c r="K21" s="89"/>
      <c r="L21" s="82">
        <f>+J21-K21</f>
        <v>0</v>
      </c>
      <c r="M21" s="83"/>
      <c r="N21" s="185"/>
      <c r="O21" s="89"/>
      <c r="P21" s="89"/>
    </row>
    <row r="22" spans="2:16" ht="14.4" thickBot="1" x14ac:dyDescent="0.35">
      <c r="B22" s="92" t="s">
        <v>72</v>
      </c>
      <c r="C22" s="93"/>
      <c r="D22" s="94"/>
      <c r="E22" s="95"/>
      <c r="F22" s="96"/>
      <c r="G22" s="153">
        <f t="shared" si="5"/>
        <v>0</v>
      </c>
      <c r="H22" s="95">
        <f t="shared" si="6"/>
        <v>0</v>
      </c>
      <c r="I22" s="96"/>
      <c r="J22" s="153">
        <f t="shared" si="7"/>
        <v>0</v>
      </c>
      <c r="K22" s="97"/>
      <c r="L22" s="95"/>
      <c r="M22" s="96"/>
      <c r="N22" s="185"/>
      <c r="O22" s="97"/>
      <c r="P22" s="97"/>
    </row>
    <row r="23" spans="2:16" ht="14.4" thickBot="1" x14ac:dyDescent="0.35">
      <c r="B23" s="98" t="s">
        <v>28</v>
      </c>
      <c r="C23" s="99"/>
      <c r="D23" s="100"/>
      <c r="E23" s="101">
        <f t="shared" ref="E23:M23" si="8">SUM(E16:E22)</f>
        <v>0</v>
      </c>
      <c r="F23" s="102">
        <f t="shared" si="8"/>
        <v>250</v>
      </c>
      <c r="G23" s="193">
        <f t="shared" si="8"/>
        <v>250</v>
      </c>
      <c r="H23" s="101">
        <f t="shared" si="8"/>
        <v>60</v>
      </c>
      <c r="I23" s="102">
        <f t="shared" si="8"/>
        <v>14.399999999999999</v>
      </c>
      <c r="J23" s="154">
        <f t="shared" si="8"/>
        <v>324.39999999999998</v>
      </c>
      <c r="K23" s="103">
        <f t="shared" si="8"/>
        <v>224</v>
      </c>
      <c r="L23" s="102">
        <f t="shared" si="8"/>
        <v>100.39999999999998</v>
      </c>
      <c r="M23" s="102">
        <f t="shared" si="8"/>
        <v>100</v>
      </c>
      <c r="N23" s="184"/>
      <c r="O23" s="103">
        <f t="shared" ref="O23:P23" si="9">SUM(O16:O22)</f>
        <v>0</v>
      </c>
      <c r="P23" s="103">
        <f t="shared" si="9"/>
        <v>0</v>
      </c>
    </row>
    <row r="24" spans="2:16" x14ac:dyDescent="0.3">
      <c r="B24" s="1276" t="s">
        <v>52</v>
      </c>
      <c r="C24" s="1277"/>
      <c r="D24" s="1278"/>
      <c r="E24" s="174"/>
      <c r="F24" s="175"/>
      <c r="G24" s="176"/>
      <c r="H24" s="174"/>
      <c r="I24" s="175"/>
      <c r="J24" s="176"/>
      <c r="K24" s="190"/>
      <c r="L24" s="174"/>
      <c r="M24" s="175"/>
      <c r="N24" s="187"/>
      <c r="O24" s="177"/>
      <c r="P24" s="177"/>
    </row>
    <row r="25" spans="2:16" x14ac:dyDescent="0.3">
      <c r="B25" s="66" t="s">
        <v>183</v>
      </c>
      <c r="C25" s="80"/>
      <c r="D25" s="104"/>
      <c r="E25" s="105">
        <v>1000</v>
      </c>
      <c r="F25" s="106"/>
      <c r="G25" s="153">
        <f t="shared" ref="G25:G31" si="10">+F25+E25</f>
        <v>1000</v>
      </c>
      <c r="H25" s="105">
        <f t="shared" ref="H25:H31" si="11">+G25*0.24</f>
        <v>240</v>
      </c>
      <c r="I25" s="106">
        <f>+H25*0.24</f>
        <v>57.599999999999994</v>
      </c>
      <c r="J25" s="153">
        <f t="shared" ref="J25:J31" si="12">SUM(G25:I25)</f>
        <v>1297.5999999999999</v>
      </c>
      <c r="K25" s="107">
        <v>0</v>
      </c>
      <c r="L25" s="82">
        <f t="shared" ref="L25:L30" si="13">+J25-K25</f>
        <v>1297.5999999999999</v>
      </c>
      <c r="M25" s="106">
        <v>1298</v>
      </c>
      <c r="N25" s="185">
        <v>45595</v>
      </c>
      <c r="O25" s="107"/>
      <c r="P25" s="107"/>
    </row>
    <row r="26" spans="2:16" x14ac:dyDescent="0.3">
      <c r="B26" s="66"/>
      <c r="C26" s="80"/>
      <c r="D26" s="104"/>
      <c r="E26" s="105"/>
      <c r="F26" s="106"/>
      <c r="G26" s="153"/>
      <c r="H26" s="105"/>
      <c r="I26" s="106"/>
      <c r="J26" s="153"/>
      <c r="K26" s="107"/>
      <c r="L26" s="82">
        <f t="shared" si="13"/>
        <v>0</v>
      </c>
      <c r="M26" s="106"/>
      <c r="N26" s="185"/>
      <c r="O26" s="107"/>
      <c r="P26" s="107"/>
    </row>
    <row r="27" spans="2:16" x14ac:dyDescent="0.3">
      <c r="B27" s="66"/>
      <c r="C27" s="80"/>
      <c r="D27" s="104"/>
      <c r="E27" s="105"/>
      <c r="F27" s="106"/>
      <c r="G27" s="153"/>
      <c r="H27" s="105"/>
      <c r="I27" s="106"/>
      <c r="J27" s="153"/>
      <c r="K27" s="107"/>
      <c r="L27" s="82">
        <f t="shared" si="13"/>
        <v>0</v>
      </c>
      <c r="M27" s="106"/>
      <c r="N27" s="185"/>
      <c r="O27" s="107"/>
      <c r="P27" s="107"/>
    </row>
    <row r="28" spans="2:16" x14ac:dyDescent="0.3">
      <c r="B28" s="66" t="s">
        <v>245</v>
      </c>
      <c r="C28" s="80"/>
      <c r="D28" s="104"/>
      <c r="E28" s="105"/>
      <c r="F28" s="106"/>
      <c r="G28" s="153">
        <f t="shared" si="10"/>
        <v>0</v>
      </c>
      <c r="H28" s="105">
        <f t="shared" si="11"/>
        <v>0</v>
      </c>
      <c r="I28" s="106"/>
      <c r="J28" s="153">
        <f t="shared" si="12"/>
        <v>0</v>
      </c>
      <c r="K28" s="107"/>
      <c r="L28" s="82">
        <f t="shared" si="13"/>
        <v>0</v>
      </c>
      <c r="M28" s="106"/>
      <c r="N28" s="185"/>
      <c r="O28" s="107"/>
      <c r="P28" s="107"/>
    </row>
    <row r="29" spans="2:16" x14ac:dyDescent="0.3">
      <c r="B29" s="66"/>
      <c r="C29" s="80"/>
      <c r="D29" s="104"/>
      <c r="E29" s="105"/>
      <c r="F29" s="106"/>
      <c r="G29" s="153">
        <f t="shared" si="10"/>
        <v>0</v>
      </c>
      <c r="H29" s="105">
        <f t="shared" si="11"/>
        <v>0</v>
      </c>
      <c r="I29" s="106"/>
      <c r="J29" s="153">
        <f t="shared" si="12"/>
        <v>0</v>
      </c>
      <c r="K29" s="107"/>
      <c r="L29" s="82">
        <f t="shared" si="13"/>
        <v>0</v>
      </c>
      <c r="M29" s="106"/>
      <c r="N29" s="185"/>
      <c r="O29" s="107"/>
      <c r="P29" s="107"/>
    </row>
    <row r="30" spans="2:16" x14ac:dyDescent="0.3">
      <c r="B30" s="66"/>
      <c r="C30" s="80"/>
      <c r="D30" s="88"/>
      <c r="E30" s="82"/>
      <c r="F30" s="83"/>
      <c r="G30" s="153">
        <f t="shared" si="10"/>
        <v>0</v>
      </c>
      <c r="H30" s="82">
        <f t="shared" si="11"/>
        <v>0</v>
      </c>
      <c r="I30" s="83"/>
      <c r="J30" s="153">
        <f t="shared" si="12"/>
        <v>0</v>
      </c>
      <c r="K30" s="89"/>
      <c r="L30" s="82">
        <f t="shared" si="13"/>
        <v>0</v>
      </c>
      <c r="M30" s="83"/>
      <c r="N30" s="185"/>
      <c r="O30" s="89"/>
      <c r="P30" s="89"/>
    </row>
    <row r="31" spans="2:16" ht="14.4" thickBot="1" x14ac:dyDescent="0.35">
      <c r="B31" s="92" t="s">
        <v>72</v>
      </c>
      <c r="C31" s="93"/>
      <c r="D31" s="94"/>
      <c r="E31" s="95"/>
      <c r="F31" s="96"/>
      <c r="G31" s="153">
        <f t="shared" si="10"/>
        <v>0</v>
      </c>
      <c r="H31" s="95">
        <f t="shared" si="11"/>
        <v>0</v>
      </c>
      <c r="I31" s="96"/>
      <c r="J31" s="153">
        <f t="shared" si="12"/>
        <v>0</v>
      </c>
      <c r="K31" s="97"/>
      <c r="L31" s="95"/>
      <c r="M31" s="96"/>
      <c r="N31" s="185"/>
      <c r="O31" s="97"/>
      <c r="P31" s="97"/>
    </row>
    <row r="32" spans="2:16" ht="14.4" thickBot="1" x14ac:dyDescent="0.35">
      <c r="B32" s="98" t="s">
        <v>134</v>
      </c>
      <c r="C32" s="99"/>
      <c r="D32" s="100"/>
      <c r="E32" s="101">
        <f t="shared" ref="E32:M32" si="14">SUM(E25:E31)</f>
        <v>1000</v>
      </c>
      <c r="F32" s="102">
        <f t="shared" si="14"/>
        <v>0</v>
      </c>
      <c r="G32" s="154">
        <f t="shared" si="14"/>
        <v>1000</v>
      </c>
      <c r="H32" s="101">
        <f t="shared" si="14"/>
        <v>240</v>
      </c>
      <c r="I32" s="102">
        <f t="shared" si="14"/>
        <v>57.599999999999994</v>
      </c>
      <c r="J32" s="154">
        <f t="shared" si="14"/>
        <v>1297.5999999999999</v>
      </c>
      <c r="K32" s="103">
        <f t="shared" si="14"/>
        <v>0</v>
      </c>
      <c r="L32" s="102">
        <f t="shared" si="14"/>
        <v>1297.5999999999999</v>
      </c>
      <c r="M32" s="102">
        <f t="shared" si="14"/>
        <v>1298</v>
      </c>
      <c r="N32" s="184"/>
      <c r="O32" s="103">
        <f t="shared" ref="O32:P32" si="15">SUM(O25:O31)</f>
        <v>0</v>
      </c>
      <c r="P32" s="103">
        <f t="shared" si="15"/>
        <v>0</v>
      </c>
    </row>
    <row r="33" spans="1:17" ht="14.4" thickBot="1" x14ac:dyDescent="0.35">
      <c r="B33" s="108"/>
      <c r="C33" s="109"/>
      <c r="D33" s="110"/>
      <c r="E33" s="111"/>
      <c r="F33" s="112"/>
      <c r="G33" s="155"/>
      <c r="H33" s="111"/>
      <c r="I33" s="112"/>
      <c r="J33" s="155"/>
      <c r="K33" s="113"/>
      <c r="L33" s="111"/>
      <c r="M33" s="112"/>
      <c r="N33" s="155"/>
      <c r="O33" s="113"/>
      <c r="P33" s="113"/>
    </row>
    <row r="34" spans="1:17" ht="14.4" thickBot="1" x14ac:dyDescent="0.35">
      <c r="B34" s="178" t="s">
        <v>53</v>
      </c>
      <c r="C34" s="179"/>
      <c r="D34" s="180"/>
      <c r="E34" s="181">
        <f t="shared" ref="E34:M34" si="16">+E32+E14+E23</f>
        <v>2000</v>
      </c>
      <c r="F34" s="182">
        <f t="shared" si="16"/>
        <v>250</v>
      </c>
      <c r="G34" s="182">
        <f t="shared" si="16"/>
        <v>2250</v>
      </c>
      <c r="H34" s="181">
        <f t="shared" si="16"/>
        <v>540</v>
      </c>
      <c r="I34" s="182">
        <f t="shared" si="16"/>
        <v>132</v>
      </c>
      <c r="J34" s="183">
        <f t="shared" si="16"/>
        <v>2922</v>
      </c>
      <c r="K34" s="183">
        <f t="shared" si="16"/>
        <v>424</v>
      </c>
      <c r="L34" s="192">
        <f t="shared" si="16"/>
        <v>2498</v>
      </c>
      <c r="M34" s="182">
        <f t="shared" si="16"/>
        <v>2498</v>
      </c>
      <c r="N34" s="191"/>
      <c r="O34" s="421">
        <f t="shared" ref="O34:P34" si="17">+O32+O14+O23</f>
        <v>0</v>
      </c>
      <c r="P34" s="421">
        <f t="shared" si="17"/>
        <v>0</v>
      </c>
    </row>
    <row r="35" spans="1:17" x14ac:dyDescent="0.3">
      <c r="B35" s="188"/>
      <c r="C35" s="188"/>
      <c r="D35" s="188"/>
      <c r="E35" s="188"/>
      <c r="F35" s="188"/>
      <c r="G35" s="188"/>
      <c r="H35" s="188"/>
      <c r="I35" s="188"/>
      <c r="J35" s="189">
        <f>+J34-I34-H34-G34</f>
        <v>0</v>
      </c>
      <c r="K35" s="188"/>
      <c r="L35" s="189">
        <f>+J34-K34-L34</f>
        <v>0</v>
      </c>
      <c r="M35" s="189">
        <f>+L34-M34</f>
        <v>0</v>
      </c>
      <c r="N35" s="188"/>
      <c r="O35" s="189"/>
      <c r="P35" s="189"/>
    </row>
    <row r="37" spans="1:17" x14ac:dyDescent="0.3">
      <c r="A37" s="57">
        <f>+G23-'69_Achizitii'!P25</f>
        <v>-119750</v>
      </c>
      <c r="B37" s="119" t="s">
        <v>216</v>
      </c>
      <c r="C37" s="1074" t="s">
        <v>399</v>
      </c>
      <c r="D37" s="1074"/>
      <c r="E37" s="1074"/>
      <c r="F37" s="1074"/>
      <c r="G37" s="1074"/>
      <c r="H37" s="1074"/>
      <c r="I37" s="1074"/>
      <c r="J37" s="1074"/>
      <c r="K37" s="1074"/>
      <c r="L37" s="1074"/>
      <c r="M37" s="1074"/>
      <c r="N37" s="1074"/>
      <c r="O37" s="1074"/>
      <c r="P37" s="1074"/>
      <c r="Q37" s="1074"/>
    </row>
    <row r="38" spans="1:17" x14ac:dyDescent="0.3">
      <c r="A38" s="57">
        <f>+G32-CPP!E25</f>
        <v>1000</v>
      </c>
      <c r="B38" s="119" t="s">
        <v>216</v>
      </c>
      <c r="C38" s="1074" t="s">
        <v>398</v>
      </c>
      <c r="D38" s="1074"/>
      <c r="E38" s="1074"/>
      <c r="F38" s="1074"/>
      <c r="G38" s="1074"/>
      <c r="H38" s="1074"/>
      <c r="I38" s="1074"/>
      <c r="J38" s="1074"/>
      <c r="K38" s="1074"/>
      <c r="L38" s="1074"/>
      <c r="M38" s="1074"/>
      <c r="N38" s="1074"/>
      <c r="O38" s="1074"/>
      <c r="P38" s="1074"/>
      <c r="Q38" s="1074"/>
    </row>
    <row r="39" spans="1:17" x14ac:dyDescent="0.3">
      <c r="A39" s="57">
        <f>+BS!D6-'69.14_Creante'!L34</f>
        <v>-2498</v>
      </c>
      <c r="B39" s="119" t="s">
        <v>141</v>
      </c>
      <c r="C39" s="1074" t="s">
        <v>628</v>
      </c>
      <c r="D39" s="1074"/>
      <c r="E39" s="1074"/>
      <c r="F39" s="1074"/>
      <c r="G39" s="1074"/>
      <c r="H39" s="1074"/>
      <c r="I39" s="1074"/>
      <c r="J39" s="1074"/>
      <c r="K39" s="1074"/>
      <c r="L39" s="1074"/>
      <c r="M39" s="1074"/>
      <c r="N39" s="1074"/>
      <c r="O39" s="1074"/>
      <c r="P39" s="1074"/>
      <c r="Q39" s="1074"/>
    </row>
    <row r="42" spans="1:17" x14ac:dyDescent="0.3">
      <c r="B42" s="115" t="s">
        <v>36</v>
      </c>
      <c r="C42" s="114"/>
    </row>
    <row r="43" spans="1:17" x14ac:dyDescent="0.3">
      <c r="B43" s="1193" t="s">
        <v>55</v>
      </c>
      <c r="C43" s="1193"/>
    </row>
    <row r="45" spans="1:17" x14ac:dyDescent="0.3">
      <c r="B45" s="56"/>
    </row>
  </sheetData>
  <mergeCells count="12">
    <mergeCell ref="H3:K3"/>
    <mergeCell ref="L3:N3"/>
    <mergeCell ref="B43:C43"/>
    <mergeCell ref="B3:D3"/>
    <mergeCell ref="C37:Q37"/>
    <mergeCell ref="C39:Q39"/>
    <mergeCell ref="B6:D6"/>
    <mergeCell ref="B15:D15"/>
    <mergeCell ref="B24:D24"/>
    <mergeCell ref="E3:G3"/>
    <mergeCell ref="C38:Q38"/>
    <mergeCell ref="O3:P3"/>
  </mergeCells>
  <pageMargins left="0.70866141732283472" right="0.70866141732283472" top="0.74803149606299213" bottom="0.74803149606299213" header="0.31496062992125984" footer="0.31496062992125984"/>
  <pageSetup paperSize="9" scale="6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F50"/>
  <sheetViews>
    <sheetView topLeftCell="A24" workbookViewId="0">
      <selection activeCell="F45" sqref="F45"/>
    </sheetView>
  </sheetViews>
  <sheetFormatPr defaultColWidth="9.109375" defaultRowHeight="14.4" x14ac:dyDescent="0.3"/>
  <cols>
    <col min="1" max="1" width="9.109375" style="312"/>
    <col min="2" max="2" width="53.44140625" style="312" customWidth="1"/>
    <col min="3" max="4" width="14.6640625" style="312" customWidth="1"/>
    <col min="5" max="16384" width="9.109375" style="312"/>
  </cols>
  <sheetData>
    <row r="1" spans="2:4" x14ac:dyDescent="0.3">
      <c r="B1" s="313" t="s">
        <v>493</v>
      </c>
    </row>
    <row r="2" spans="2:4" x14ac:dyDescent="0.3">
      <c r="C2" s="417">
        <v>2024</v>
      </c>
      <c r="D2" s="417">
        <v>2025</v>
      </c>
    </row>
    <row r="3" spans="2:4" x14ac:dyDescent="0.3">
      <c r="C3" s="417" t="s">
        <v>279</v>
      </c>
      <c r="D3" s="417" t="s">
        <v>279</v>
      </c>
    </row>
    <row r="4" spans="2:4" x14ac:dyDescent="0.3">
      <c r="B4" s="313" t="s">
        <v>280</v>
      </c>
    </row>
    <row r="5" spans="2:4" x14ac:dyDescent="0.3">
      <c r="B5" s="312" t="s">
        <v>379</v>
      </c>
      <c r="C5" s="379">
        <v>250000</v>
      </c>
      <c r="D5" s="379">
        <v>250000</v>
      </c>
    </row>
    <row r="6" spans="2:4" x14ac:dyDescent="0.3">
      <c r="B6" s="312" t="s">
        <v>401</v>
      </c>
      <c r="C6" s="379">
        <v>15000</v>
      </c>
      <c r="D6" s="379">
        <v>15000</v>
      </c>
    </row>
    <row r="7" spans="2:4" x14ac:dyDescent="0.3">
      <c r="B7" s="312" t="s">
        <v>380</v>
      </c>
      <c r="C7" s="379">
        <v>2000</v>
      </c>
      <c r="D7" s="379">
        <v>2000</v>
      </c>
    </row>
    <row r="8" spans="2:4" x14ac:dyDescent="0.3">
      <c r="B8" s="312" t="s">
        <v>494</v>
      </c>
      <c r="C8" s="379">
        <f>C36</f>
        <v>581000</v>
      </c>
      <c r="D8" s="379">
        <f>D36</f>
        <v>34000</v>
      </c>
    </row>
    <row r="9" spans="2:4" x14ac:dyDescent="0.3">
      <c r="B9" s="312" t="s">
        <v>281</v>
      </c>
      <c r="C9" s="379">
        <v>55000</v>
      </c>
      <c r="D9" s="379">
        <v>55000</v>
      </c>
    </row>
    <row r="10" spans="2:4" ht="15" thickBot="1" x14ac:dyDescent="0.35">
      <c r="B10" s="313" t="s">
        <v>282</v>
      </c>
      <c r="C10" s="314">
        <f>SUM(C5:C9)</f>
        <v>903000</v>
      </c>
      <c r="D10" s="314">
        <f>SUM(D5:D9)</f>
        <v>356000</v>
      </c>
    </row>
    <row r="11" spans="2:4" ht="15" thickTop="1" x14ac:dyDescent="0.3"/>
    <row r="12" spans="2:4" x14ac:dyDescent="0.3">
      <c r="B12" s="313" t="s">
        <v>283</v>
      </c>
    </row>
    <row r="13" spans="2:4" x14ac:dyDescent="0.3">
      <c r="B13" s="315" t="s">
        <v>284</v>
      </c>
      <c r="C13" s="379">
        <v>15000</v>
      </c>
      <c r="D13" s="379">
        <v>15000</v>
      </c>
    </row>
    <row r="14" spans="2:4" x14ac:dyDescent="0.3">
      <c r="B14" s="312" t="s">
        <v>285</v>
      </c>
      <c r="C14" s="379">
        <v>5000</v>
      </c>
      <c r="D14" s="379">
        <v>5000</v>
      </c>
    </row>
    <row r="15" spans="2:4" x14ac:dyDescent="0.3">
      <c r="B15" s="312" t="s">
        <v>286</v>
      </c>
      <c r="C15" s="379">
        <v>10000</v>
      </c>
      <c r="D15" s="379">
        <v>10000</v>
      </c>
    </row>
    <row r="16" spans="2:4" x14ac:dyDescent="0.3">
      <c r="B16" s="312" t="s">
        <v>287</v>
      </c>
      <c r="C16" s="379">
        <v>100000</v>
      </c>
      <c r="D16" s="379">
        <v>100000</v>
      </c>
    </row>
    <row r="17" spans="2:4" x14ac:dyDescent="0.3">
      <c r="B17" s="312" t="s">
        <v>381</v>
      </c>
      <c r="C17" s="379">
        <v>25000</v>
      </c>
      <c r="D17" s="379">
        <v>25000</v>
      </c>
    </row>
    <row r="18" spans="2:4" x14ac:dyDescent="0.3">
      <c r="B18" s="312" t="s">
        <v>288</v>
      </c>
      <c r="C18" s="379">
        <v>25000</v>
      </c>
      <c r="D18" s="379">
        <v>25000</v>
      </c>
    </row>
    <row r="19" spans="2:4" ht="39" customHeight="1" x14ac:dyDescent="0.3">
      <c r="B19" s="486" t="s">
        <v>470</v>
      </c>
      <c r="C19" s="379">
        <v>10000</v>
      </c>
      <c r="D19" s="379">
        <v>10000</v>
      </c>
    </row>
    <row r="20" spans="2:4" ht="15" thickBot="1" x14ac:dyDescent="0.35">
      <c r="B20" s="316" t="s">
        <v>289</v>
      </c>
      <c r="C20" s="314">
        <f>SUM(C13:C19)</f>
        <v>190000</v>
      </c>
      <c r="D20" s="314">
        <f>SUM(D13:D19)</f>
        <v>190000</v>
      </c>
    </row>
    <row r="21" spans="2:4" ht="15.6" thickTop="1" thickBot="1" x14ac:dyDescent="0.35">
      <c r="B21" s="418" t="s">
        <v>310</v>
      </c>
      <c r="C21" s="419">
        <f>+C10-C20</f>
        <v>713000</v>
      </c>
      <c r="D21" s="419">
        <f>+D10-D20</f>
        <v>166000</v>
      </c>
    </row>
    <row r="22" spans="2:4" ht="15" thickBot="1" x14ac:dyDescent="0.35">
      <c r="B22" s="317"/>
      <c r="C22" s="317"/>
      <c r="D22" s="317"/>
    </row>
    <row r="23" spans="2:4" x14ac:dyDescent="0.3">
      <c r="B23" s="1009" t="s">
        <v>382</v>
      </c>
      <c r="C23" s="1010" t="s">
        <v>279</v>
      </c>
      <c r="D23" s="1011" t="s">
        <v>279</v>
      </c>
    </row>
    <row r="24" spans="2:4" x14ac:dyDescent="0.3">
      <c r="B24" s="1012" t="s">
        <v>383</v>
      </c>
      <c r="D24" s="1013"/>
    </row>
    <row r="25" spans="2:4" x14ac:dyDescent="0.3">
      <c r="B25" s="1014" t="s">
        <v>290</v>
      </c>
      <c r="C25" s="1015">
        <v>7000000</v>
      </c>
      <c r="D25" s="1016">
        <v>500000</v>
      </c>
    </row>
    <row r="26" spans="2:4" x14ac:dyDescent="0.3">
      <c r="B26" s="1014" t="s">
        <v>291</v>
      </c>
      <c r="C26" s="1015">
        <v>10000</v>
      </c>
      <c r="D26" s="1016">
        <v>10000</v>
      </c>
    </row>
    <row r="27" spans="2:4" ht="16.2" x14ac:dyDescent="0.45">
      <c r="B27" s="1014" t="s">
        <v>292</v>
      </c>
      <c r="C27" s="1017">
        <v>0</v>
      </c>
      <c r="D27" s="1018">
        <v>0</v>
      </c>
    </row>
    <row r="28" spans="2:4" x14ac:dyDescent="0.3">
      <c r="B28" s="1019" t="s">
        <v>293</v>
      </c>
      <c r="C28" s="1020">
        <f>SUM(C25:C27)</f>
        <v>7010000</v>
      </c>
      <c r="D28" s="1021">
        <f>SUM(D25:D27)</f>
        <v>510000</v>
      </c>
    </row>
    <row r="29" spans="2:4" x14ac:dyDescent="0.3">
      <c r="B29" s="1022" t="s">
        <v>384</v>
      </c>
      <c r="C29" s="1023">
        <v>-200000</v>
      </c>
      <c r="D29" s="1024">
        <v>-100000</v>
      </c>
    </row>
    <row r="30" spans="2:4" ht="16.2" x14ac:dyDescent="0.45">
      <c r="B30" s="1022" t="s">
        <v>385</v>
      </c>
      <c r="C30" s="1025">
        <v>20000</v>
      </c>
      <c r="D30" s="1026">
        <v>20000</v>
      </c>
    </row>
    <row r="31" spans="2:4" x14ac:dyDescent="0.3">
      <c r="B31" s="1019" t="s">
        <v>294</v>
      </c>
      <c r="C31" s="1020">
        <f>SUM(C28:C29)</f>
        <v>6810000</v>
      </c>
      <c r="D31" s="1021">
        <f>SUM(D28:D29)</f>
        <v>410000</v>
      </c>
    </row>
    <row r="32" spans="2:4" ht="15" thickBot="1" x14ac:dyDescent="0.35">
      <c r="B32" s="1028" t="s">
        <v>311</v>
      </c>
      <c r="C32" s="1029">
        <f>+C31*0.1</f>
        <v>681000</v>
      </c>
      <c r="D32" s="1030">
        <f>+D31*0.1</f>
        <v>41000</v>
      </c>
    </row>
    <row r="33" spans="2:6" x14ac:dyDescent="0.3">
      <c r="B33" s="1034" t="s">
        <v>588</v>
      </c>
      <c r="C33" s="1035">
        <v>200000</v>
      </c>
      <c r="D33" s="1036">
        <f>15000</f>
        <v>15000</v>
      </c>
    </row>
    <row r="34" spans="2:6" x14ac:dyDescent="0.3">
      <c r="B34" s="1034" t="s">
        <v>589</v>
      </c>
      <c r="C34" s="1035">
        <v>381000</v>
      </c>
      <c r="D34" s="1036">
        <v>19000</v>
      </c>
    </row>
    <row r="35" spans="2:6" x14ac:dyDescent="0.3">
      <c r="B35" s="1034" t="s">
        <v>591</v>
      </c>
      <c r="C35" s="1037">
        <f>C34/C32</f>
        <v>0.55947136563876654</v>
      </c>
      <c r="D35" s="1038">
        <f>D34/D32</f>
        <v>0.46341463414634149</v>
      </c>
    </row>
    <row r="36" spans="2:6" x14ac:dyDescent="0.3">
      <c r="B36" s="1027" t="s">
        <v>590</v>
      </c>
      <c r="C36" s="1039">
        <f>C33+C34</f>
        <v>581000</v>
      </c>
      <c r="D36" s="1040">
        <f>D33+D34</f>
        <v>34000</v>
      </c>
      <c r="E36" s="1005"/>
      <c r="F36" s="1005"/>
    </row>
    <row r="37" spans="2:6" ht="15" thickBot="1" x14ac:dyDescent="0.35">
      <c r="B37" s="1031" t="s">
        <v>587</v>
      </c>
      <c r="C37" s="1032">
        <f>C32-C36</f>
        <v>100000</v>
      </c>
      <c r="D37" s="1033">
        <f>C37+D32-D36</f>
        <v>107000</v>
      </c>
    </row>
    <row r="38" spans="2:6" x14ac:dyDescent="0.3">
      <c r="B38" s="1042" t="s">
        <v>592</v>
      </c>
      <c r="C38" s="1043"/>
      <c r="D38" s="1044">
        <f>C37-D33</f>
        <v>85000</v>
      </c>
    </row>
    <row r="39" spans="2:6" ht="15" thickBot="1" x14ac:dyDescent="0.35">
      <c r="B39" s="1045" t="s">
        <v>622</v>
      </c>
      <c r="C39" s="1032"/>
      <c r="D39" s="1033">
        <f>D32-D34</f>
        <v>22000</v>
      </c>
    </row>
    <row r="40" spans="2:6" ht="15" thickBot="1" x14ac:dyDescent="0.35">
      <c r="B40" s="1041"/>
      <c r="C40" s="1020"/>
      <c r="D40" s="1020"/>
    </row>
    <row r="41" spans="2:6" ht="15" thickBot="1" x14ac:dyDescent="0.35">
      <c r="B41" s="475" t="s">
        <v>468</v>
      </c>
      <c r="C41" s="1000">
        <f>CPP!D12</f>
        <v>0</v>
      </c>
      <c r="D41" s="1001">
        <f>CPP!E12</f>
        <v>0</v>
      </c>
    </row>
    <row r="42" spans="2:6" ht="29.4" thickBot="1" x14ac:dyDescent="0.35">
      <c r="B42" s="476" t="s">
        <v>469</v>
      </c>
      <c r="C42" s="1000" t="e">
        <f>C20/C41</f>
        <v>#DIV/0!</v>
      </c>
      <c r="D42" s="1008" t="e">
        <f>D20/D41</f>
        <v>#DIV/0!</v>
      </c>
    </row>
    <row r="43" spans="2:6" x14ac:dyDescent="0.3">
      <c r="F43" s="1046"/>
    </row>
    <row r="44" spans="2:6" x14ac:dyDescent="0.3">
      <c r="B44" s="1003">
        <v>7.4999999999999997E-2</v>
      </c>
      <c r="C44" s="1004">
        <f>6.5%*C41</f>
        <v>0</v>
      </c>
      <c r="D44" s="1004">
        <f>B44*D41</f>
        <v>0</v>
      </c>
    </row>
    <row r="45" spans="2:6" x14ac:dyDescent="0.3">
      <c r="B45" s="312" t="s">
        <v>494</v>
      </c>
      <c r="C45" s="1005">
        <f>C8</f>
        <v>581000</v>
      </c>
      <c r="D45" s="1005">
        <f>D8</f>
        <v>34000</v>
      </c>
      <c r="F45" s="1047"/>
    </row>
    <row r="46" spans="2:6" x14ac:dyDescent="0.3">
      <c r="B46" s="313" t="s">
        <v>585</v>
      </c>
      <c r="C46" s="1006">
        <f>IF(C45&gt;C44,C44+(C45-C44),C44)</f>
        <v>581000</v>
      </c>
      <c r="D46" s="1006">
        <f>IF(D45&gt;D44,D44+(D45-D44),D44)</f>
        <v>34000</v>
      </c>
    </row>
    <row r="47" spans="2:6" x14ac:dyDescent="0.3">
      <c r="B47" s="316" t="s">
        <v>289</v>
      </c>
      <c r="C47" s="1005">
        <f>C20</f>
        <v>190000</v>
      </c>
      <c r="D47" s="1005">
        <f>D20</f>
        <v>190000</v>
      </c>
    </row>
    <row r="48" spans="2:6" x14ac:dyDescent="0.3">
      <c r="B48" s="313" t="s">
        <v>586</v>
      </c>
      <c r="C48" s="1007" t="str">
        <f>IF(C47&lt;C46,"not ok", "ok")</f>
        <v>not ok</v>
      </c>
      <c r="D48" s="1007" t="str">
        <f>IF(D47&lt;D46,"not ok", "ok")</f>
        <v>ok</v>
      </c>
    </row>
    <row r="50" spans="2:2" x14ac:dyDescent="0.3">
      <c r="B50" s="100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P66"/>
  <sheetViews>
    <sheetView zoomScaleNormal="100" workbookViewId="0">
      <pane xSplit="3" ySplit="7" topLeftCell="D24" activePane="bottomRight" state="frozen"/>
      <selection activeCell="D55" sqref="D55"/>
      <selection pane="topRight" activeCell="D55" sqref="D55"/>
      <selection pane="bottomLeft" activeCell="D55" sqref="D55"/>
      <selection pane="bottomRight" activeCell="I38" sqref="I38"/>
    </sheetView>
  </sheetViews>
  <sheetFormatPr defaultColWidth="9.109375" defaultRowHeight="13.2" x14ac:dyDescent="0.25"/>
  <cols>
    <col min="1" max="1" width="4.5546875" style="318" customWidth="1"/>
    <col min="2" max="2" width="2.6640625" style="318" customWidth="1"/>
    <col min="3" max="3" width="46.33203125" style="318" customWidth="1"/>
    <col min="4" max="4" width="13.88671875" style="502" customWidth="1"/>
    <col min="5" max="5" width="14.109375" style="318" customWidth="1"/>
    <col min="6" max="6" width="13.6640625" style="318" customWidth="1"/>
    <col min="7" max="7" width="13" style="318" customWidth="1"/>
    <col min="8" max="8" width="15.6640625" style="318" customWidth="1"/>
    <col min="9" max="9" width="14.6640625" style="318" customWidth="1"/>
    <col min="10" max="16384" width="9.109375" style="318"/>
  </cols>
  <sheetData>
    <row r="2" spans="2:9" ht="14.4" x14ac:dyDescent="0.3">
      <c r="C2" s="375" t="s">
        <v>431</v>
      </c>
    </row>
    <row r="3" spans="2:9" ht="15" thickBot="1" x14ac:dyDescent="0.35">
      <c r="C3" s="374"/>
    </row>
    <row r="4" spans="2:9" ht="15.75" customHeight="1" thickBot="1" x14ac:dyDescent="0.35">
      <c r="B4" s="319"/>
      <c r="C4" s="373"/>
      <c r="D4" s="503" t="s">
        <v>146</v>
      </c>
      <c r="E4" s="1282" t="s">
        <v>599</v>
      </c>
      <c r="F4" s="1283"/>
      <c r="G4" s="1284"/>
      <c r="H4" s="369" t="s">
        <v>593</v>
      </c>
      <c r="I4" s="369" t="s">
        <v>600</v>
      </c>
    </row>
    <row r="5" spans="2:9" x14ac:dyDescent="0.25">
      <c r="B5" s="320"/>
      <c r="C5" s="321"/>
      <c r="D5" s="504" t="s">
        <v>60</v>
      </c>
      <c r="E5" s="323" t="s">
        <v>194</v>
      </c>
      <c r="F5" s="324" t="s">
        <v>194</v>
      </c>
      <c r="G5" s="325" t="s">
        <v>60</v>
      </c>
      <c r="H5" s="325" t="s">
        <v>194</v>
      </c>
      <c r="I5" s="325" t="s">
        <v>60</v>
      </c>
    </row>
    <row r="6" spans="2:9" x14ac:dyDescent="0.25">
      <c r="B6" s="320"/>
      <c r="C6" s="321"/>
      <c r="D6" s="505" t="s">
        <v>491</v>
      </c>
      <c r="E6" s="320" t="s">
        <v>578</v>
      </c>
      <c r="F6" s="326" t="s">
        <v>601</v>
      </c>
      <c r="G6" s="327" t="s">
        <v>578</v>
      </c>
      <c r="H6" s="327" t="s">
        <v>594</v>
      </c>
      <c r="I6" s="327" t="s">
        <v>601</v>
      </c>
    </row>
    <row r="7" spans="2:9" ht="13.8" thickBot="1" x14ac:dyDescent="0.3">
      <c r="B7" s="370"/>
      <c r="C7" s="371"/>
      <c r="D7" s="506" t="s">
        <v>582</v>
      </c>
      <c r="E7" s="328" t="s">
        <v>579</v>
      </c>
      <c r="F7" s="329" t="s">
        <v>602</v>
      </c>
      <c r="G7" s="330" t="s">
        <v>602</v>
      </c>
      <c r="H7" s="330" t="s">
        <v>595</v>
      </c>
      <c r="I7" s="330" t="s">
        <v>595</v>
      </c>
    </row>
    <row r="8" spans="2:9" x14ac:dyDescent="0.25">
      <c r="B8" s="1285" t="s">
        <v>295</v>
      </c>
      <c r="C8" s="1286"/>
      <c r="D8" s="32"/>
      <c r="E8" s="332"/>
      <c r="F8" s="326"/>
      <c r="G8" s="333"/>
      <c r="H8" s="333"/>
      <c r="I8" s="333"/>
    </row>
    <row r="9" spans="2:9" x14ac:dyDescent="0.25">
      <c r="B9" s="370"/>
      <c r="C9" s="334" t="s">
        <v>379</v>
      </c>
      <c r="D9" s="507">
        <f>VLOOKUP(C9,'19b_Buget'!$B$5:$D$19,3,FALSE)</f>
        <v>250000</v>
      </c>
      <c r="E9" s="332"/>
      <c r="F9" s="336"/>
      <c r="G9" s="333">
        <f t="shared" ref="G9:G14" si="0">SUM(E9:F9)</f>
        <v>0</v>
      </c>
      <c r="H9" s="333"/>
      <c r="I9" s="333">
        <f>+H9+F9</f>
        <v>0</v>
      </c>
    </row>
    <row r="10" spans="2:9" x14ac:dyDescent="0.25">
      <c r="B10" s="370"/>
      <c r="C10" s="334" t="s">
        <v>401</v>
      </c>
      <c r="D10" s="507">
        <f>VLOOKUP(C10,'19b_Buget'!$B$5:$D$19,3,FALSE)</f>
        <v>15000</v>
      </c>
      <c r="E10" s="332"/>
      <c r="F10" s="336"/>
      <c r="G10" s="333">
        <f t="shared" si="0"/>
        <v>0</v>
      </c>
      <c r="H10" s="333"/>
      <c r="I10" s="333">
        <f t="shared" ref="I10:I13" si="1">+H10+F10</f>
        <v>0</v>
      </c>
    </row>
    <row r="11" spans="2:9" x14ac:dyDescent="0.25">
      <c r="B11" s="370"/>
      <c r="C11" s="334" t="s">
        <v>380</v>
      </c>
      <c r="D11" s="507">
        <f>VLOOKUP(C11,'19b_Buget'!$B$5:$D$19,3,FALSE)</f>
        <v>2000</v>
      </c>
      <c r="E11" s="332"/>
      <c r="F11" s="336"/>
      <c r="G11" s="333">
        <f t="shared" si="0"/>
        <v>0</v>
      </c>
      <c r="H11" s="333"/>
      <c r="I11" s="333">
        <f t="shared" si="1"/>
        <v>0</v>
      </c>
    </row>
    <row r="12" spans="2:9" x14ac:dyDescent="0.25">
      <c r="B12" s="370"/>
      <c r="C12" s="334" t="s">
        <v>494</v>
      </c>
      <c r="D12" s="507">
        <f>VLOOKUP(C12,'19b_Buget'!$B$5:$D$19,3,FALSE)</f>
        <v>34000</v>
      </c>
      <c r="E12" s="332"/>
      <c r="F12" s="336"/>
      <c r="G12" s="333">
        <f t="shared" si="0"/>
        <v>0</v>
      </c>
      <c r="H12" s="333"/>
      <c r="I12" s="333">
        <f t="shared" si="1"/>
        <v>0</v>
      </c>
    </row>
    <row r="13" spans="2:9" x14ac:dyDescent="0.25">
      <c r="B13" s="370"/>
      <c r="C13" s="334" t="s">
        <v>281</v>
      </c>
      <c r="D13" s="507">
        <f>VLOOKUP(C13,'19b_Buget'!$B$5:$D$19,3,FALSE)</f>
        <v>55000</v>
      </c>
      <c r="E13" s="332"/>
      <c r="F13" s="336"/>
      <c r="G13" s="333">
        <f t="shared" si="0"/>
        <v>0</v>
      </c>
      <c r="H13" s="333"/>
      <c r="I13" s="333">
        <f t="shared" si="1"/>
        <v>0</v>
      </c>
    </row>
    <row r="14" spans="2:9" ht="13.8" thickBot="1" x14ac:dyDescent="0.3">
      <c r="B14" s="1285" t="s">
        <v>296</v>
      </c>
      <c r="C14" s="1286"/>
      <c r="D14" s="508">
        <f>SUM(D9:D13)</f>
        <v>356000</v>
      </c>
      <c r="E14" s="338">
        <f>SUM(E9:E13)</f>
        <v>0</v>
      </c>
      <c r="F14" s="339">
        <f>SUM(F9:F13)</f>
        <v>0</v>
      </c>
      <c r="G14" s="340">
        <f t="shared" si="0"/>
        <v>0</v>
      </c>
      <c r="H14" s="340">
        <f>SUM(H9:H13)</f>
        <v>0</v>
      </c>
      <c r="I14" s="341">
        <f>SUM(I9:I13)</f>
        <v>0</v>
      </c>
    </row>
    <row r="15" spans="2:9" ht="13.8" thickTop="1" x14ac:dyDescent="0.25">
      <c r="B15" s="370"/>
      <c r="C15" s="334"/>
      <c r="D15" s="507"/>
      <c r="E15" s="332"/>
      <c r="F15" s="336"/>
      <c r="G15" s="333"/>
      <c r="H15" s="333"/>
      <c r="I15" s="333"/>
    </row>
    <row r="16" spans="2:9" x14ac:dyDescent="0.25">
      <c r="B16" s="1285" t="s">
        <v>297</v>
      </c>
      <c r="C16" s="1286"/>
      <c r="D16" s="32"/>
      <c r="E16" s="332"/>
      <c r="F16" s="336"/>
      <c r="G16" s="343"/>
      <c r="H16" s="343"/>
      <c r="I16" s="343"/>
    </row>
    <row r="17" spans="2:16" x14ac:dyDescent="0.25">
      <c r="B17" s="370"/>
      <c r="C17" s="334" t="s">
        <v>284</v>
      </c>
      <c r="D17" s="507">
        <f>-VLOOKUP(C17,'19b_Buget'!$B$5:$D$19,3,FALSE)</f>
        <v>-15000</v>
      </c>
      <c r="E17" s="332"/>
      <c r="F17" s="336"/>
      <c r="G17" s="343"/>
      <c r="H17" s="343"/>
      <c r="I17" s="343"/>
    </row>
    <row r="18" spans="2:16" x14ac:dyDescent="0.25">
      <c r="B18" s="370"/>
      <c r="C18" s="334" t="s">
        <v>285</v>
      </c>
      <c r="D18" s="507">
        <f>-VLOOKUP(C18,'19b_Buget'!$B$5:$D$19,3,FALSE)</f>
        <v>-5000</v>
      </c>
      <c r="E18" s="332"/>
      <c r="F18" s="336"/>
      <c r="G18" s="333">
        <f>SUM(E18:F18)</f>
        <v>0</v>
      </c>
      <c r="H18" s="333"/>
      <c r="I18" s="333">
        <f t="shared" ref="I18:I23" si="2">+H18+F18</f>
        <v>0</v>
      </c>
    </row>
    <row r="19" spans="2:16" x14ac:dyDescent="0.25">
      <c r="B19" s="370"/>
      <c r="C19" s="334" t="s">
        <v>286</v>
      </c>
      <c r="D19" s="507">
        <f>-VLOOKUP(C19,'19b_Buget'!$B$5:$D$19,3,FALSE)</f>
        <v>-10000</v>
      </c>
      <c r="E19" s="332"/>
      <c r="F19" s="336"/>
      <c r="G19" s="333"/>
      <c r="H19" s="333"/>
      <c r="I19" s="333"/>
    </row>
    <row r="20" spans="2:16" x14ac:dyDescent="0.25">
      <c r="B20" s="370"/>
      <c r="C20" s="334" t="s">
        <v>287</v>
      </c>
      <c r="D20" s="507">
        <f>-VLOOKUP(C20,'19b_Buget'!$B$5:$D$19,3,FALSE)</f>
        <v>-100000</v>
      </c>
      <c r="E20" s="332"/>
      <c r="F20" s="336"/>
      <c r="G20" s="333">
        <f t="shared" ref="G20:G22" si="3">SUM(E20:F20)</f>
        <v>0</v>
      </c>
      <c r="H20" s="333"/>
      <c r="I20" s="333">
        <f t="shared" si="2"/>
        <v>0</v>
      </c>
    </row>
    <row r="21" spans="2:16" x14ac:dyDescent="0.25">
      <c r="B21" s="370"/>
      <c r="C21" s="334" t="s">
        <v>381</v>
      </c>
      <c r="D21" s="507">
        <f>-VLOOKUP(C21,'19b_Buget'!$B$5:$D$19,3,FALSE)</f>
        <v>-25000</v>
      </c>
      <c r="E21" s="332"/>
      <c r="F21" s="336"/>
      <c r="G21" s="333">
        <f t="shared" si="3"/>
        <v>0</v>
      </c>
      <c r="H21" s="333"/>
      <c r="I21" s="333">
        <f t="shared" si="2"/>
        <v>0</v>
      </c>
    </row>
    <row r="22" spans="2:16" x14ac:dyDescent="0.25">
      <c r="B22" s="370"/>
      <c r="C22" s="334" t="s">
        <v>288</v>
      </c>
      <c r="D22" s="507">
        <f>-VLOOKUP(C22,'19b_Buget'!$B$5:$D$19,3,FALSE)</f>
        <v>-25000</v>
      </c>
      <c r="E22" s="332"/>
      <c r="F22" s="336"/>
      <c r="G22" s="333">
        <f t="shared" si="3"/>
        <v>0</v>
      </c>
      <c r="H22" s="333"/>
      <c r="I22" s="333">
        <f t="shared" si="2"/>
        <v>0</v>
      </c>
    </row>
    <row r="23" spans="2:16" ht="26.4" x14ac:dyDescent="0.25">
      <c r="B23" s="370"/>
      <c r="C23" s="334" t="s">
        <v>470</v>
      </c>
      <c r="D23" s="507">
        <f>-VLOOKUP(C23,'19b_Buget'!$B$5:$D$19,3,FALSE)</f>
        <v>-10000</v>
      </c>
      <c r="E23" s="332"/>
      <c r="F23" s="336"/>
      <c r="G23" s="333">
        <f>SUM(E23:F23)</f>
        <v>0</v>
      </c>
      <c r="H23" s="333"/>
      <c r="I23" s="333">
        <f t="shared" si="2"/>
        <v>0</v>
      </c>
    </row>
    <row r="24" spans="2:16" x14ac:dyDescent="0.25">
      <c r="B24" s="370"/>
      <c r="C24" s="334" t="s">
        <v>501</v>
      </c>
      <c r="D24" s="534"/>
      <c r="E24" s="332"/>
      <c r="F24" s="336"/>
      <c r="G24" s="333"/>
      <c r="H24" s="333"/>
      <c r="I24" s="333"/>
    </row>
    <row r="25" spans="2:16" ht="13.8" thickBot="1" x14ac:dyDescent="0.3">
      <c r="B25" s="1285" t="s">
        <v>298</v>
      </c>
      <c r="C25" s="1286"/>
      <c r="D25" s="508">
        <f>SUM(D17:D24)</f>
        <v>-190000</v>
      </c>
      <c r="E25" s="338">
        <f t="shared" ref="E25:I25" si="4">SUM(E17:E24)</f>
        <v>0</v>
      </c>
      <c r="F25" s="339">
        <f t="shared" si="4"/>
        <v>0</v>
      </c>
      <c r="G25" s="340">
        <f t="shared" si="4"/>
        <v>0</v>
      </c>
      <c r="H25" s="340">
        <f t="shared" si="4"/>
        <v>0</v>
      </c>
      <c r="I25" s="341">
        <f t="shared" si="4"/>
        <v>0</v>
      </c>
    </row>
    <row r="26" spans="2:16" ht="14.4" thickTop="1" thickBot="1" x14ac:dyDescent="0.3">
      <c r="B26" s="370"/>
      <c r="C26" s="334"/>
      <c r="D26" s="509"/>
      <c r="E26" s="345"/>
      <c r="F26" s="346"/>
      <c r="G26" s="347"/>
      <c r="H26" s="347"/>
      <c r="I26" s="347"/>
    </row>
    <row r="27" spans="2:16" ht="13.8" thickBot="1" x14ac:dyDescent="0.3">
      <c r="B27" s="348"/>
      <c r="C27" s="349" t="s">
        <v>299</v>
      </c>
      <c r="D27" s="506">
        <f t="shared" ref="D27:I27" si="5">+D25+D14</f>
        <v>166000</v>
      </c>
      <c r="E27" s="351">
        <f t="shared" si="5"/>
        <v>0</v>
      </c>
      <c r="F27" s="352">
        <f t="shared" si="5"/>
        <v>0</v>
      </c>
      <c r="G27" s="353">
        <f t="shared" si="5"/>
        <v>0</v>
      </c>
      <c r="H27" s="353">
        <f t="shared" si="5"/>
        <v>0</v>
      </c>
      <c r="I27" s="354">
        <f t="shared" si="5"/>
        <v>0</v>
      </c>
    </row>
    <row r="28" spans="2:16" x14ac:dyDescent="0.25">
      <c r="B28" s="355"/>
      <c r="C28" s="356"/>
      <c r="D28" s="510"/>
      <c r="E28" s="356"/>
      <c r="F28" s="356"/>
      <c r="G28" s="356"/>
      <c r="H28" s="356"/>
      <c r="I28" s="356"/>
      <c r="J28" s="357"/>
      <c r="K28" s="357"/>
      <c r="L28" s="357"/>
      <c r="M28" s="357"/>
      <c r="N28" s="357"/>
      <c r="O28" s="357"/>
      <c r="P28" s="357"/>
    </row>
    <row r="29" spans="2:16" ht="13.8" thickBot="1" x14ac:dyDescent="0.3">
      <c r="B29" s="358"/>
      <c r="C29" s="357"/>
      <c r="D29" s="511"/>
      <c r="E29" s="360"/>
      <c r="F29" s="360"/>
      <c r="G29" s="360"/>
      <c r="H29" s="360"/>
      <c r="I29" s="359"/>
    </row>
    <row r="30" spans="2:16" ht="13.8" thickBot="1" x14ac:dyDescent="0.3">
      <c r="C30" s="477" t="s">
        <v>468</v>
      </c>
      <c r="D30" s="512">
        <f>CPP!E12</f>
        <v>0</v>
      </c>
      <c r="E30" s="483"/>
      <c r="F30" s="483"/>
      <c r="G30" s="484">
        <v>0</v>
      </c>
      <c r="H30" s="483"/>
      <c r="I30" s="485"/>
    </row>
    <row r="31" spans="2:16" ht="27" thickBot="1" x14ac:dyDescent="0.3">
      <c r="C31" s="478" t="s">
        <v>469</v>
      </c>
      <c r="D31" s="513" t="e">
        <f>D25/D30</f>
        <v>#DIV/0!</v>
      </c>
      <c r="E31" s="479"/>
      <c r="F31" s="479"/>
      <c r="G31" s="480" t="e">
        <f>G25/G30</f>
        <v>#DIV/0!</v>
      </c>
      <c r="H31" s="480"/>
      <c r="I31" s="481"/>
    </row>
    <row r="32" spans="2:16" x14ac:dyDescent="0.25">
      <c r="D32" s="514"/>
      <c r="E32" s="362"/>
      <c r="F32" s="362"/>
      <c r="G32" s="361"/>
      <c r="H32" s="361"/>
      <c r="I32" s="361"/>
    </row>
    <row r="33" spans="3:9" ht="14.4" x14ac:dyDescent="0.3">
      <c r="C33" s="1003">
        <v>7.4999999999999997E-2</v>
      </c>
      <c r="D33" s="1004">
        <f>C33*D30</f>
        <v>0</v>
      </c>
      <c r="E33" s="1005"/>
      <c r="F33" s="1005"/>
      <c r="G33" s="1004">
        <f>C33*G30</f>
        <v>0</v>
      </c>
      <c r="H33" s="1004">
        <f>C33*H30</f>
        <v>0</v>
      </c>
      <c r="I33" s="1005"/>
    </row>
    <row r="34" spans="3:9" ht="14.4" x14ac:dyDescent="0.3">
      <c r="C34" s="312" t="s">
        <v>494</v>
      </c>
      <c r="D34" s="1005">
        <f>D12</f>
        <v>34000</v>
      </c>
      <c r="E34" s="1005"/>
      <c r="F34" s="1005"/>
      <c r="G34" s="1005">
        <f t="shared" ref="G34:H34" si="6">G12</f>
        <v>0</v>
      </c>
      <c r="H34" s="1005">
        <f t="shared" si="6"/>
        <v>0</v>
      </c>
      <c r="I34" s="1005"/>
    </row>
    <row r="35" spans="3:9" ht="14.4" x14ac:dyDescent="0.3">
      <c r="C35" s="313" t="s">
        <v>585</v>
      </c>
      <c r="D35" s="1006">
        <f>IF(D34&gt;D33,D33+(D34-D33),D33)</f>
        <v>34000</v>
      </c>
      <c r="E35" s="1006"/>
      <c r="F35" s="1006"/>
      <c r="G35" s="1006">
        <f t="shared" ref="G35:H35" si="7">IF(G34&gt;G33,G33+(G34-G33),G33)</f>
        <v>0</v>
      </c>
      <c r="H35" s="1006">
        <f t="shared" si="7"/>
        <v>0</v>
      </c>
      <c r="I35" s="1006"/>
    </row>
    <row r="36" spans="3:9" ht="14.4" x14ac:dyDescent="0.3">
      <c r="C36" s="316" t="s">
        <v>289</v>
      </c>
      <c r="D36" s="1005">
        <f>-D25</f>
        <v>190000</v>
      </c>
      <c r="E36" s="1005"/>
      <c r="F36" s="1005"/>
      <c r="G36" s="1005">
        <f t="shared" ref="G36:H36" si="8">-G25</f>
        <v>0</v>
      </c>
      <c r="H36" s="1005">
        <f t="shared" si="8"/>
        <v>0</v>
      </c>
      <c r="I36" s="1005"/>
    </row>
    <row r="37" spans="3:9" ht="14.4" x14ac:dyDescent="0.3">
      <c r="C37" s="313" t="s">
        <v>586</v>
      </c>
      <c r="D37" s="1007" t="str">
        <f>IF(D36&lt;D35,"not ok", "ok")</f>
        <v>ok</v>
      </c>
      <c r="E37" s="1007"/>
      <c r="F37" s="1007"/>
      <c r="G37" s="1007" t="str">
        <f t="shared" ref="G37:H37" si="9">IF(G36&lt;G35,"not ok", "ok")</f>
        <v>ok</v>
      </c>
      <c r="H37" s="1007" t="str">
        <f t="shared" si="9"/>
        <v>ok</v>
      </c>
      <c r="I37" s="1007"/>
    </row>
    <row r="38" spans="3:9" ht="14.4" x14ac:dyDescent="0.3">
      <c r="C38" s="312"/>
      <c r="D38" s="312"/>
      <c r="E38" s="312"/>
    </row>
    <row r="39" spans="3:9" x14ac:dyDescent="0.25">
      <c r="D39" s="515"/>
    </row>
    <row r="40" spans="3:9" x14ac:dyDescent="0.25">
      <c r="D40" s="515"/>
    </row>
    <row r="41" spans="3:9" x14ac:dyDescent="0.25">
      <c r="D41" s="515"/>
    </row>
    <row r="42" spans="3:9" x14ac:dyDescent="0.25">
      <c r="D42" s="515"/>
    </row>
    <row r="43" spans="3:9" x14ac:dyDescent="0.25">
      <c r="D43" s="515"/>
    </row>
    <row r="44" spans="3:9" x14ac:dyDescent="0.25">
      <c r="D44" s="515"/>
    </row>
    <row r="45" spans="3:9" x14ac:dyDescent="0.25">
      <c r="D45" s="515"/>
    </row>
    <row r="46" spans="3:9" x14ac:dyDescent="0.25">
      <c r="D46" s="515"/>
    </row>
    <row r="47" spans="3:9" x14ac:dyDescent="0.25">
      <c r="D47" s="515"/>
    </row>
    <row r="48" spans="3:9" x14ac:dyDescent="0.25">
      <c r="D48" s="515"/>
    </row>
    <row r="49" spans="3:9" x14ac:dyDescent="0.25">
      <c r="D49" s="515"/>
    </row>
    <row r="50" spans="3:9" x14ac:dyDescent="0.25">
      <c r="D50" s="515"/>
    </row>
    <row r="51" spans="3:9" x14ac:dyDescent="0.25">
      <c r="D51" s="515"/>
    </row>
    <row r="52" spans="3:9" x14ac:dyDescent="0.25">
      <c r="C52" s="1281"/>
      <c r="D52" s="1281"/>
      <c r="E52" s="364"/>
      <c r="F52" s="364"/>
      <c r="G52" s="363"/>
      <c r="H52" s="363"/>
      <c r="I52" s="363"/>
    </row>
    <row r="53" spans="3:9" x14ac:dyDescent="0.25">
      <c r="C53" s="365"/>
      <c r="D53" s="515"/>
    </row>
    <row r="54" spans="3:9" x14ac:dyDescent="0.25">
      <c r="C54" s="365"/>
      <c r="D54" s="515"/>
    </row>
    <row r="55" spans="3:9" x14ac:dyDescent="0.25">
      <c r="C55" s="365"/>
      <c r="D55" s="515"/>
    </row>
    <row r="56" spans="3:9" x14ac:dyDescent="0.25">
      <c r="C56" s="365"/>
      <c r="D56" s="515"/>
    </row>
    <row r="57" spans="3:9" x14ac:dyDescent="0.25">
      <c r="C57" s="365"/>
      <c r="D57" s="515"/>
    </row>
    <row r="58" spans="3:9" x14ac:dyDescent="0.25">
      <c r="C58" s="366"/>
      <c r="D58" s="515"/>
    </row>
    <row r="59" spans="3:9" x14ac:dyDescent="0.25">
      <c r="C59" s="365"/>
      <c r="D59" s="515"/>
    </row>
    <row r="60" spans="3:9" ht="13.8" x14ac:dyDescent="0.25">
      <c r="C60" s="367"/>
      <c r="D60" s="515"/>
    </row>
    <row r="61" spans="3:9" x14ac:dyDescent="0.25">
      <c r="C61" s="365"/>
      <c r="D61" s="515"/>
    </row>
    <row r="62" spans="3:9" x14ac:dyDescent="0.25">
      <c r="C62" s="365"/>
      <c r="D62" s="515"/>
    </row>
    <row r="63" spans="3:9" x14ac:dyDescent="0.25">
      <c r="C63" s="365"/>
      <c r="D63" s="515"/>
    </row>
    <row r="64" spans="3:9" x14ac:dyDescent="0.25">
      <c r="C64" s="342"/>
      <c r="D64" s="515"/>
    </row>
    <row r="65" spans="3:4" x14ac:dyDescent="0.25">
      <c r="C65" s="368"/>
      <c r="D65" s="515"/>
    </row>
    <row r="66" spans="3:4" x14ac:dyDescent="0.25">
      <c r="D66" s="515"/>
    </row>
  </sheetData>
  <mergeCells count="6">
    <mergeCell ref="C52:D52"/>
    <mergeCell ref="E4:G4"/>
    <mergeCell ref="B8:C8"/>
    <mergeCell ref="B14:C14"/>
    <mergeCell ref="B16:C16"/>
    <mergeCell ref="B25:C25"/>
  </mergeCells>
  <pageMargins left="0.39" right="0.28000000000000003" top="0.74803149606299213" bottom="0.74803149606299213" header="0.31496062992125984" footer="0.31496062992125984"/>
  <pageSetup paperSize="9" scale="7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BE128-FF09-4A3D-814B-DCD572E754D9}">
  <sheetPr>
    <pageSetUpPr fitToPage="1"/>
  </sheetPr>
  <dimension ref="B2:L63"/>
  <sheetViews>
    <sheetView zoomScaleNormal="100" workbookViewId="0">
      <pane xSplit="3" ySplit="6" topLeftCell="D24" activePane="bottomRight" state="frozen"/>
      <selection activeCell="D55" sqref="D55"/>
      <selection pane="topRight" activeCell="D55" sqref="D55"/>
      <selection pane="bottomLeft" activeCell="D55" sqref="D55"/>
      <selection pane="bottomRight" activeCell="G37" sqref="G37"/>
    </sheetView>
  </sheetViews>
  <sheetFormatPr defaultColWidth="9.109375" defaultRowHeight="13.2" x14ac:dyDescent="0.25"/>
  <cols>
    <col min="1" max="1" width="4.5546875" style="318" customWidth="1"/>
    <col min="2" max="2" width="2.6640625" style="318" customWidth="1"/>
    <col min="3" max="3" width="46.33203125" style="318" customWidth="1"/>
    <col min="4" max="4" width="19.5546875" style="318" customWidth="1"/>
    <col min="5" max="5" width="21.109375" style="318" customWidth="1"/>
    <col min="6" max="16384" width="9.109375" style="318"/>
  </cols>
  <sheetData>
    <row r="2" spans="2:5" ht="13.8" x14ac:dyDescent="0.25">
      <c r="C2" s="1048" t="s">
        <v>431</v>
      </c>
    </row>
    <row r="3" spans="2:5" ht="14.4" thickBot="1" x14ac:dyDescent="0.3">
      <c r="C3" s="1049"/>
    </row>
    <row r="4" spans="2:5" ht="15.75" customHeight="1" x14ac:dyDescent="0.25">
      <c r="B4" s="319"/>
      <c r="C4" s="1050"/>
      <c r="D4" s="488">
        <v>2024</v>
      </c>
      <c r="E4" s="488">
        <v>2025</v>
      </c>
    </row>
    <row r="5" spans="2:5" x14ac:dyDescent="0.25">
      <c r="B5" s="320"/>
      <c r="C5" s="321"/>
      <c r="D5" s="322" t="s">
        <v>279</v>
      </c>
      <c r="E5" s="322" t="s">
        <v>279</v>
      </c>
    </row>
    <row r="6" spans="2:5" ht="13.8" thickBot="1" x14ac:dyDescent="0.3">
      <c r="B6" s="320"/>
      <c r="C6" s="321"/>
      <c r="D6" s="487" t="s">
        <v>146</v>
      </c>
      <c r="E6" s="487" t="s">
        <v>471</v>
      </c>
    </row>
    <row r="7" spans="2:5" x14ac:dyDescent="0.25">
      <c r="B7" s="1285" t="s">
        <v>295</v>
      </c>
      <c r="C7" s="1286"/>
      <c r="D7" s="331"/>
      <c r="E7" s="333"/>
    </row>
    <row r="8" spans="2:5" x14ac:dyDescent="0.25">
      <c r="B8" s="370"/>
      <c r="C8" s="334" t="s">
        <v>379</v>
      </c>
      <c r="D8" s="507">
        <f>VLOOKUP(C8,'19b si 19 ter_efectiv-bugetat'!$C$9:$D$13,2,FALSE)</f>
        <v>250000</v>
      </c>
      <c r="E8" s="333">
        <f>VLOOKUP(C8,'19b si 19 ter_efectiv-bugetat'!$C$9:$G$13,5,FALSE)</f>
        <v>0</v>
      </c>
    </row>
    <row r="9" spans="2:5" x14ac:dyDescent="0.25">
      <c r="B9" s="370"/>
      <c r="C9" s="334" t="s">
        <v>401</v>
      </c>
      <c r="D9" s="507">
        <f>VLOOKUP(C9,'19b si 19 ter_efectiv-bugetat'!$C$9:$D$13,2,FALSE)</f>
        <v>15000</v>
      </c>
      <c r="E9" s="333">
        <f>VLOOKUP(C9,'19b si 19 ter_efectiv-bugetat'!$C$9:$G$13,5,FALSE)</f>
        <v>0</v>
      </c>
    </row>
    <row r="10" spans="2:5" x14ac:dyDescent="0.25">
      <c r="B10" s="370"/>
      <c r="C10" s="334" t="s">
        <v>380</v>
      </c>
      <c r="D10" s="507">
        <f>VLOOKUP(C10,'19b si 19 ter_efectiv-bugetat'!$C$9:$D$13,2,FALSE)</f>
        <v>2000</v>
      </c>
      <c r="E10" s="333">
        <f>VLOOKUP(C10,'19b si 19 ter_efectiv-bugetat'!$C$9:$G$13,5,FALSE)</f>
        <v>0</v>
      </c>
    </row>
    <row r="11" spans="2:5" x14ac:dyDescent="0.25">
      <c r="B11" s="370"/>
      <c r="C11" s="334" t="s">
        <v>494</v>
      </c>
      <c r="D11" s="507">
        <f>VLOOKUP(C11,'19b si 19 ter_efectiv-bugetat'!$C$9:$D$13,2,FALSE)</f>
        <v>34000</v>
      </c>
      <c r="E11" s="333">
        <f>VLOOKUP(C11,'19b si 19 ter_efectiv-bugetat'!$C$9:$G$13,5,FALSE)</f>
        <v>0</v>
      </c>
    </row>
    <row r="12" spans="2:5" x14ac:dyDescent="0.25">
      <c r="B12" s="370"/>
      <c r="C12" s="334" t="s">
        <v>281</v>
      </c>
      <c r="D12" s="507">
        <f>VLOOKUP(C12,'19b si 19 ter_efectiv-bugetat'!$C$9:$D$13,2,FALSE)</f>
        <v>55000</v>
      </c>
      <c r="E12" s="333">
        <f>VLOOKUP(C12,'19b si 19 ter_efectiv-bugetat'!$C$9:$G$13,5,FALSE)</f>
        <v>0</v>
      </c>
    </row>
    <row r="13" spans="2:5" ht="13.8" thickBot="1" x14ac:dyDescent="0.3">
      <c r="B13" s="1285" t="s">
        <v>296</v>
      </c>
      <c r="C13" s="1286"/>
      <c r="D13" s="337">
        <f>SUM(D8:D12)</f>
        <v>356000</v>
      </c>
      <c r="E13" s="337">
        <f>SUM(E8:E12)</f>
        <v>0</v>
      </c>
    </row>
    <row r="14" spans="2:5" ht="13.8" thickTop="1" x14ac:dyDescent="0.25">
      <c r="B14" s="370"/>
      <c r="C14" s="342"/>
      <c r="D14" s="335"/>
      <c r="E14" s="333"/>
    </row>
    <row r="15" spans="2:5" x14ac:dyDescent="0.25">
      <c r="B15" s="1285" t="s">
        <v>297</v>
      </c>
      <c r="C15" s="1286"/>
      <c r="D15" s="331"/>
      <c r="E15" s="343"/>
    </row>
    <row r="16" spans="2:5" x14ac:dyDescent="0.25">
      <c r="B16" s="370"/>
      <c r="C16" s="334" t="s">
        <v>284</v>
      </c>
      <c r="D16" s="507">
        <f>VLOOKUP(C16,'19b si 19 ter_efectiv-bugetat'!$C$17:$D$23,2,FALSE)</f>
        <v>-15000</v>
      </c>
      <c r="E16" s="507">
        <f>VLOOKUP(C16,'19b si 19 ter_efectiv-bugetat'!$C$17:$G$23,5,FALSE)</f>
        <v>0</v>
      </c>
    </row>
    <row r="17" spans="2:12" x14ac:dyDescent="0.25">
      <c r="B17" s="370"/>
      <c r="C17" s="334" t="s">
        <v>285</v>
      </c>
      <c r="D17" s="507">
        <f>VLOOKUP(C17,'19b si 19 ter_efectiv-bugetat'!$C$17:$D$23,2,FALSE)</f>
        <v>-5000</v>
      </c>
      <c r="E17" s="507">
        <f>VLOOKUP(C17,'19b si 19 ter_efectiv-bugetat'!$C$17:$G$23,5,FALSE)</f>
        <v>0</v>
      </c>
    </row>
    <row r="18" spans="2:12" x14ac:dyDescent="0.25">
      <c r="B18" s="370"/>
      <c r="C18" s="334" t="s">
        <v>286</v>
      </c>
      <c r="D18" s="507">
        <f>VLOOKUP(C18,'19b si 19 ter_efectiv-bugetat'!$C$17:$D$23,2,FALSE)</f>
        <v>-10000</v>
      </c>
      <c r="E18" s="507">
        <f>VLOOKUP(C18,'19b si 19 ter_efectiv-bugetat'!$C$17:$G$23,5,FALSE)</f>
        <v>0</v>
      </c>
    </row>
    <row r="19" spans="2:12" x14ac:dyDescent="0.25">
      <c r="B19" s="370"/>
      <c r="C19" s="334" t="s">
        <v>287</v>
      </c>
      <c r="D19" s="507">
        <f>VLOOKUP(C19,'19b si 19 ter_efectiv-bugetat'!$C$17:$D$23,2,FALSE)</f>
        <v>-100000</v>
      </c>
      <c r="E19" s="507">
        <f>VLOOKUP(C19,'19b si 19 ter_efectiv-bugetat'!$C$17:$G$23,5,FALSE)</f>
        <v>0</v>
      </c>
    </row>
    <row r="20" spans="2:12" x14ac:dyDescent="0.25">
      <c r="B20" s="370"/>
      <c r="C20" s="334" t="s">
        <v>381</v>
      </c>
      <c r="D20" s="507">
        <f>VLOOKUP(C20,'19b si 19 ter_efectiv-bugetat'!$C$17:$D$23,2,FALSE)</f>
        <v>-25000</v>
      </c>
      <c r="E20" s="507">
        <f>VLOOKUP(C20,'19b si 19 ter_efectiv-bugetat'!$C$17:$G$23,5,FALSE)</f>
        <v>0</v>
      </c>
    </row>
    <row r="21" spans="2:12" x14ac:dyDescent="0.25">
      <c r="B21" s="370"/>
      <c r="C21" s="334" t="s">
        <v>288</v>
      </c>
      <c r="D21" s="507">
        <f>VLOOKUP(C21,'19b si 19 ter_efectiv-bugetat'!$C$17:$D$23,2,FALSE)</f>
        <v>-25000</v>
      </c>
      <c r="E21" s="507">
        <f>VLOOKUP(C21,'19b si 19 ter_efectiv-bugetat'!$C$17:$G$23,5,FALSE)</f>
        <v>0</v>
      </c>
    </row>
    <row r="22" spans="2:12" ht="26.4" x14ac:dyDescent="0.25">
      <c r="B22" s="370"/>
      <c r="C22" s="334" t="s">
        <v>470</v>
      </c>
      <c r="D22" s="507">
        <f>VLOOKUP(C22,'19b si 19 ter_efectiv-bugetat'!$C$17:$D$23,2,FALSE)</f>
        <v>-10000</v>
      </c>
      <c r="E22" s="507">
        <f>VLOOKUP(C22,'19b si 19 ter_efectiv-bugetat'!$C$17:$G$23,5,FALSE)</f>
        <v>0</v>
      </c>
    </row>
    <row r="23" spans="2:12" x14ac:dyDescent="0.25">
      <c r="B23" s="370"/>
      <c r="C23" s="334" t="s">
        <v>501</v>
      </c>
      <c r="D23" s="507">
        <f>VLOOKUP(C23,'19b si 19 ter_efectiv-bugetat'!$C$17:$D$24,2,FALSE)</f>
        <v>0</v>
      </c>
      <c r="E23" s="507"/>
    </row>
    <row r="24" spans="2:12" ht="13.8" thickBot="1" x14ac:dyDescent="0.3">
      <c r="B24" s="1285" t="s">
        <v>661</v>
      </c>
      <c r="C24" s="1286"/>
      <c r="D24" s="337">
        <f>SUM(D16:D23)</f>
        <v>-190000</v>
      </c>
      <c r="E24" s="337">
        <f>SUM(E16:E23)</f>
        <v>0</v>
      </c>
    </row>
    <row r="25" spans="2:12" ht="14.4" thickTop="1" thickBot="1" x14ac:dyDescent="0.3">
      <c r="B25" s="370"/>
      <c r="C25" s="334"/>
      <c r="D25" s="344"/>
      <c r="E25" s="347"/>
    </row>
    <row r="26" spans="2:12" ht="13.8" thickBot="1" x14ac:dyDescent="0.3">
      <c r="B26" s="348"/>
      <c r="C26" s="349" t="s">
        <v>299</v>
      </c>
      <c r="D26" s="350">
        <f>+D24+D13</f>
        <v>166000</v>
      </c>
      <c r="E26" s="353">
        <f>+E24+E13</f>
        <v>0</v>
      </c>
    </row>
    <row r="27" spans="2:12" x14ac:dyDescent="0.25">
      <c r="B27" s="355"/>
      <c r="C27" s="356"/>
      <c r="D27" s="356"/>
      <c r="E27" s="356"/>
      <c r="F27" s="357"/>
      <c r="G27" s="357"/>
      <c r="H27" s="357"/>
      <c r="I27" s="357"/>
      <c r="J27" s="357"/>
      <c r="K27" s="357"/>
      <c r="L27" s="357"/>
    </row>
    <row r="28" spans="2:12" ht="13.8" thickBot="1" x14ac:dyDescent="0.3">
      <c r="B28" s="358"/>
      <c r="C28" s="357"/>
      <c r="D28" s="359"/>
      <c r="E28" s="360"/>
    </row>
    <row r="29" spans="2:12" ht="13.8" thickBot="1" x14ac:dyDescent="0.3">
      <c r="C29" s="477" t="s">
        <v>468</v>
      </c>
      <c r="D29" s="482">
        <f>CPP!E12</f>
        <v>0</v>
      </c>
      <c r="E29" s="516">
        <f>CPP_P!I15</f>
        <v>0</v>
      </c>
    </row>
    <row r="30" spans="2:12" x14ac:dyDescent="0.25">
      <c r="D30" s="361"/>
      <c r="E30" s="361"/>
    </row>
    <row r="31" spans="2:12" x14ac:dyDescent="0.25">
      <c r="C31" s="1057">
        <v>7.4999999999999997E-2</v>
      </c>
      <c r="D31" s="1051">
        <f>C31*D29</f>
        <v>0</v>
      </c>
      <c r="E31" s="1051">
        <f>C31*E29</f>
        <v>0</v>
      </c>
    </row>
    <row r="32" spans="2:12" x14ac:dyDescent="0.25">
      <c r="C32" s="1052" t="s">
        <v>494</v>
      </c>
      <c r="D32" s="1053">
        <f>D11</f>
        <v>34000</v>
      </c>
      <c r="E32" s="1053">
        <f>E11</f>
        <v>0</v>
      </c>
    </row>
    <row r="33" spans="3:5" x14ac:dyDescent="0.25">
      <c r="C33" s="357" t="s">
        <v>585</v>
      </c>
      <c r="D33" s="1054">
        <f>IF(D32&gt;D31,D31+(D32-D31),D31)</f>
        <v>34000</v>
      </c>
      <c r="E33" s="1054">
        <f>IF(E32&gt;E31,E31+(E32-E31),E31)</f>
        <v>0</v>
      </c>
    </row>
    <row r="34" spans="3:5" x14ac:dyDescent="0.25">
      <c r="C34" s="1055" t="s">
        <v>289</v>
      </c>
      <c r="D34" s="1053">
        <f>-D24</f>
        <v>190000</v>
      </c>
      <c r="E34" s="1053">
        <f>-E24</f>
        <v>0</v>
      </c>
    </row>
    <row r="35" spans="3:5" x14ac:dyDescent="0.25">
      <c r="C35" s="357" t="s">
        <v>586</v>
      </c>
      <c r="D35" s="1056" t="str">
        <f>IF(D34&lt;D33,"not ok", "ok")</f>
        <v>ok</v>
      </c>
      <c r="E35" s="1056" t="str">
        <f>IF(E34&lt;E33,"not ok", "ok")</f>
        <v>ok</v>
      </c>
    </row>
    <row r="50" spans="3:5" x14ac:dyDescent="0.25">
      <c r="C50" s="1281"/>
      <c r="D50" s="1281"/>
      <c r="E50" s="363"/>
    </row>
    <row r="51" spans="3:5" x14ac:dyDescent="0.25">
      <c r="C51" s="365"/>
    </row>
    <row r="52" spans="3:5" x14ac:dyDescent="0.25">
      <c r="C52" s="365"/>
    </row>
    <row r="53" spans="3:5" x14ac:dyDescent="0.25">
      <c r="C53" s="365"/>
    </row>
    <row r="54" spans="3:5" x14ac:dyDescent="0.25">
      <c r="C54" s="365"/>
    </row>
    <row r="55" spans="3:5" x14ac:dyDescent="0.25">
      <c r="C55" s="365"/>
    </row>
    <row r="56" spans="3:5" x14ac:dyDescent="0.25">
      <c r="C56" s="366"/>
    </row>
    <row r="57" spans="3:5" x14ac:dyDescent="0.25">
      <c r="C57" s="365"/>
    </row>
    <row r="58" spans="3:5" ht="13.8" x14ac:dyDescent="0.25">
      <c r="C58" s="367"/>
    </row>
    <row r="59" spans="3:5" x14ac:dyDescent="0.25">
      <c r="C59" s="365"/>
    </row>
    <row r="60" spans="3:5" x14ac:dyDescent="0.25">
      <c r="C60" s="365"/>
    </row>
    <row r="61" spans="3:5" x14ac:dyDescent="0.25">
      <c r="C61" s="365"/>
    </row>
    <row r="62" spans="3:5" x14ac:dyDescent="0.25">
      <c r="C62" s="342"/>
    </row>
    <row r="63" spans="3:5" x14ac:dyDescent="0.25">
      <c r="C63" s="368"/>
    </row>
  </sheetData>
  <mergeCells count="5">
    <mergeCell ref="B7:C7"/>
    <mergeCell ref="B13:C13"/>
    <mergeCell ref="B15:C15"/>
    <mergeCell ref="B24:C24"/>
    <mergeCell ref="C50:D50"/>
  </mergeCells>
  <pageMargins left="0.39" right="0.28000000000000003" top="0.74803149606299213" bottom="0.74803149606299213"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27"/>
  <sheetViews>
    <sheetView tabSelected="1" zoomScaleNormal="100" workbookViewId="0">
      <pane xSplit="2" ySplit="2" topLeftCell="C3" activePane="bottomRight" state="frozen"/>
      <selection activeCell="D55" sqref="D55"/>
      <selection pane="topRight" activeCell="D55" sqref="D55"/>
      <selection pane="bottomLeft" activeCell="D55" sqref="D55"/>
      <selection pane="bottomRight" activeCell="B4" sqref="B4"/>
    </sheetView>
  </sheetViews>
  <sheetFormatPr defaultColWidth="9.109375" defaultRowHeight="13.8" x14ac:dyDescent="0.25"/>
  <cols>
    <col min="1" max="1" width="11.6640625" style="291" customWidth="1"/>
    <col min="2" max="2" width="59.5546875" style="274" customWidth="1"/>
    <col min="3" max="3" width="5.5546875" style="281" bestFit="1" customWidth="1"/>
    <col min="4" max="5" width="14.6640625" style="274" customWidth="1"/>
    <col min="6" max="16384" width="9.109375" style="274"/>
  </cols>
  <sheetData>
    <row r="1" spans="2:5" x14ac:dyDescent="0.25">
      <c r="B1" s="291" t="s">
        <v>443</v>
      </c>
    </row>
    <row r="2" spans="2:5" x14ac:dyDescent="0.25">
      <c r="B2" s="275"/>
      <c r="C2" s="276" t="s">
        <v>68</v>
      </c>
      <c r="D2" s="277" t="s">
        <v>492</v>
      </c>
      <c r="E2" s="277" t="s">
        <v>582</v>
      </c>
    </row>
    <row r="3" spans="2:5" x14ac:dyDescent="0.25">
      <c r="B3" s="275"/>
      <c r="C3" s="276"/>
      <c r="D3" s="275"/>
      <c r="E3" s="275"/>
    </row>
    <row r="4" spans="2:5" x14ac:dyDescent="0.25">
      <c r="B4" s="275" t="s">
        <v>75</v>
      </c>
      <c r="C4" s="276"/>
      <c r="D4" s="275"/>
      <c r="E4" s="275"/>
    </row>
    <row r="5" spans="2:5" x14ac:dyDescent="0.25">
      <c r="B5" s="279" t="s">
        <v>76</v>
      </c>
      <c r="C5" s="276"/>
      <c r="D5" s="283"/>
      <c r="E5" s="283"/>
    </row>
    <row r="6" spans="2:5" x14ac:dyDescent="0.25">
      <c r="B6" s="279" t="s">
        <v>353</v>
      </c>
      <c r="C6" s="276">
        <v>12</v>
      </c>
      <c r="D6" s="283"/>
      <c r="E6" s="283"/>
    </row>
    <row r="7" spans="2:5" x14ac:dyDescent="0.25">
      <c r="B7" s="279" t="s">
        <v>274</v>
      </c>
      <c r="C7" s="276">
        <v>23</v>
      </c>
      <c r="D7" s="283"/>
      <c r="E7" s="283"/>
    </row>
    <row r="8" spans="2:5" x14ac:dyDescent="0.25">
      <c r="B8" s="279" t="s">
        <v>354</v>
      </c>
      <c r="C8" s="276">
        <v>13</v>
      </c>
      <c r="D8" s="283"/>
      <c r="E8" s="283"/>
    </row>
    <row r="9" spans="2:5" ht="14.4" thickBot="1" x14ac:dyDescent="0.3">
      <c r="B9" s="279" t="s">
        <v>77</v>
      </c>
      <c r="C9" s="276"/>
      <c r="D9" s="287"/>
      <c r="E9" s="287"/>
    </row>
    <row r="10" spans="2:5" ht="14.4" thickBot="1" x14ac:dyDescent="0.3">
      <c r="B10" s="1294"/>
      <c r="C10" s="276"/>
      <c r="D10" s="292">
        <f>SUM(D5:D9)</f>
        <v>0</v>
      </c>
      <c r="E10" s="292">
        <f>SUM(E5:E9)</f>
        <v>0</v>
      </c>
    </row>
    <row r="11" spans="2:5" x14ac:dyDescent="0.25">
      <c r="B11" s="1295" t="s">
        <v>78</v>
      </c>
      <c r="C11" s="276"/>
      <c r="D11" s="293"/>
      <c r="E11" s="293"/>
    </row>
    <row r="12" spans="2:5" x14ac:dyDescent="0.25">
      <c r="B12" s="1294" t="s">
        <v>79</v>
      </c>
      <c r="C12" s="276">
        <v>14</v>
      </c>
      <c r="D12" s="283"/>
      <c r="E12" s="283"/>
    </row>
    <row r="13" spans="2:5" x14ac:dyDescent="0.25">
      <c r="B13" s="1294" t="s">
        <v>80</v>
      </c>
      <c r="C13" s="276">
        <v>15</v>
      </c>
      <c r="D13" s="283"/>
      <c r="E13" s="283"/>
    </row>
    <row r="14" spans="2:5" x14ac:dyDescent="0.25">
      <c r="B14" s="1294" t="s">
        <v>353</v>
      </c>
      <c r="C14" s="276">
        <v>12</v>
      </c>
      <c r="D14" s="283"/>
      <c r="E14" s="283"/>
    </row>
    <row r="15" spans="2:5" x14ac:dyDescent="0.25">
      <c r="B15" s="1294" t="s">
        <v>274</v>
      </c>
      <c r="C15" s="276">
        <v>23</v>
      </c>
      <c r="D15" s="283"/>
      <c r="E15" s="283"/>
    </row>
    <row r="16" spans="2:5" x14ac:dyDescent="0.25">
      <c r="B16" s="1294" t="s">
        <v>81</v>
      </c>
      <c r="C16" s="276">
        <v>15</v>
      </c>
      <c r="D16" s="283"/>
      <c r="E16" s="283"/>
    </row>
    <row r="17" spans="1:5" ht="14.4" thickBot="1" x14ac:dyDescent="0.3">
      <c r="B17" s="1294" t="s">
        <v>355</v>
      </c>
      <c r="C17" s="276">
        <v>16</v>
      </c>
      <c r="D17" s="287"/>
      <c r="E17" s="287"/>
    </row>
    <row r="18" spans="1:5" ht="14.4" thickBot="1" x14ac:dyDescent="0.3">
      <c r="B18" s="1294"/>
      <c r="C18" s="276"/>
      <c r="D18" s="292">
        <f>SUM(D11:D17)</f>
        <v>0</v>
      </c>
      <c r="E18" s="292">
        <f>SUM(E11:E17)</f>
        <v>0</v>
      </c>
    </row>
    <row r="19" spans="1:5" x14ac:dyDescent="0.25">
      <c r="B19" s="1294"/>
      <c r="C19" s="276"/>
      <c r="D19" s="294"/>
      <c r="E19" s="294"/>
    </row>
    <row r="20" spans="1:5" ht="14.4" thickBot="1" x14ac:dyDescent="0.3">
      <c r="B20" s="1295" t="s">
        <v>179</v>
      </c>
      <c r="C20" s="276"/>
      <c r="D20" s="293">
        <f>+D18+D10</f>
        <v>0</v>
      </c>
      <c r="E20" s="293">
        <f>+E18+E10</f>
        <v>0</v>
      </c>
    </row>
    <row r="21" spans="1:5" ht="14.4" thickTop="1" x14ac:dyDescent="0.25">
      <c r="B21" s="1294"/>
      <c r="C21" s="276"/>
      <c r="D21" s="295"/>
      <c r="E21" s="295"/>
    </row>
    <row r="22" spans="1:5" x14ac:dyDescent="0.25">
      <c r="B22" s="1295" t="s">
        <v>82</v>
      </c>
      <c r="C22" s="276"/>
      <c r="D22" s="293"/>
      <c r="E22" s="293"/>
    </row>
    <row r="23" spans="1:5" x14ac:dyDescent="0.25">
      <c r="B23" s="1294" t="s">
        <v>83</v>
      </c>
      <c r="C23" s="276">
        <v>17</v>
      </c>
      <c r="D23" s="283"/>
      <c r="E23" s="283"/>
    </row>
    <row r="24" spans="1:5" x14ac:dyDescent="0.25">
      <c r="B24" s="1294" t="s">
        <v>356</v>
      </c>
      <c r="C24" s="276">
        <v>18</v>
      </c>
      <c r="D24" s="283"/>
      <c r="E24" s="283"/>
    </row>
    <row r="25" spans="1:5" ht="44.4" customHeight="1" x14ac:dyDescent="0.25">
      <c r="B25" s="1288" t="s">
        <v>663</v>
      </c>
      <c r="C25" s="276">
        <v>23</v>
      </c>
      <c r="D25" s="283"/>
      <c r="E25" s="283"/>
    </row>
    <row r="26" spans="1:5" ht="16.5" customHeight="1" x14ac:dyDescent="0.25">
      <c r="B26" s="1288" t="s">
        <v>203</v>
      </c>
      <c r="C26" s="276">
        <v>19</v>
      </c>
      <c r="D26" s="283"/>
      <c r="E26" s="283"/>
    </row>
    <row r="27" spans="1:5" x14ac:dyDescent="0.25">
      <c r="A27" s="296"/>
      <c r="B27" s="1288" t="s">
        <v>204</v>
      </c>
      <c r="C27" s="276">
        <v>20</v>
      </c>
      <c r="D27" s="283"/>
      <c r="E27" s="283"/>
    </row>
    <row r="28" spans="1:5" x14ac:dyDescent="0.25">
      <c r="B28" s="1288" t="s">
        <v>357</v>
      </c>
      <c r="C28" s="276">
        <v>21</v>
      </c>
      <c r="D28" s="283"/>
      <c r="E28" s="283"/>
    </row>
    <row r="29" spans="1:5" x14ac:dyDescent="0.25">
      <c r="B29" s="1288" t="s">
        <v>84</v>
      </c>
      <c r="C29" s="276">
        <v>22</v>
      </c>
      <c r="D29" s="283"/>
      <c r="E29" s="283"/>
    </row>
    <row r="30" spans="1:5" ht="14.4" thickBot="1" x14ac:dyDescent="0.3">
      <c r="B30" s="1288" t="s">
        <v>520</v>
      </c>
      <c r="C30" s="276">
        <v>24</v>
      </c>
      <c r="D30" s="280"/>
      <c r="E30" s="280"/>
    </row>
    <row r="31" spans="1:5" ht="14.4" thickBot="1" x14ac:dyDescent="0.3">
      <c r="B31" s="1288"/>
      <c r="C31" s="276"/>
      <c r="D31" s="292">
        <f>SUM(D23:D30)</f>
        <v>0</v>
      </c>
      <c r="E31" s="292">
        <f>SUM(E23:E30)</f>
        <v>0</v>
      </c>
    </row>
    <row r="32" spans="1:5" x14ac:dyDescent="0.25">
      <c r="B32" s="1295" t="s">
        <v>85</v>
      </c>
      <c r="C32" s="276"/>
      <c r="D32" s="293"/>
      <c r="E32" s="293"/>
    </row>
    <row r="33" spans="1:5" x14ac:dyDescent="0.25">
      <c r="B33" s="1294" t="s">
        <v>86</v>
      </c>
      <c r="C33" s="276">
        <v>17</v>
      </c>
      <c r="D33" s="278"/>
      <c r="E33" s="278"/>
    </row>
    <row r="34" spans="1:5" x14ac:dyDescent="0.25">
      <c r="B34" s="1294" t="s">
        <v>356</v>
      </c>
      <c r="C34" s="276">
        <v>18</v>
      </c>
      <c r="D34" s="278"/>
      <c r="E34" s="278"/>
    </row>
    <row r="35" spans="1:5" ht="44.4" customHeight="1" x14ac:dyDescent="0.25">
      <c r="B35" s="1288" t="s">
        <v>663</v>
      </c>
      <c r="C35" s="276">
        <v>23</v>
      </c>
      <c r="D35" s="278"/>
      <c r="E35" s="278"/>
    </row>
    <row r="36" spans="1:5" x14ac:dyDescent="0.25">
      <c r="B36" s="1288" t="s">
        <v>203</v>
      </c>
      <c r="C36" s="276">
        <v>19</v>
      </c>
      <c r="D36" s="278"/>
      <c r="E36" s="278"/>
    </row>
    <row r="37" spans="1:5" x14ac:dyDescent="0.25">
      <c r="A37" s="296"/>
      <c r="B37" s="1288" t="s">
        <v>204</v>
      </c>
      <c r="C37" s="276">
        <v>20</v>
      </c>
      <c r="D37" s="278"/>
      <c r="E37" s="278"/>
    </row>
    <row r="38" spans="1:5" x14ac:dyDescent="0.25">
      <c r="B38" s="1288" t="s">
        <v>357</v>
      </c>
      <c r="C38" s="276">
        <v>21</v>
      </c>
      <c r="D38" s="278"/>
      <c r="E38" s="278"/>
    </row>
    <row r="39" spans="1:5" x14ac:dyDescent="0.25">
      <c r="B39" s="1288" t="s">
        <v>84</v>
      </c>
      <c r="C39" s="276">
        <v>22</v>
      </c>
      <c r="D39" s="278"/>
      <c r="E39" s="278"/>
    </row>
    <row r="40" spans="1:5" ht="14.4" thickBot="1" x14ac:dyDescent="0.3">
      <c r="B40" s="1288" t="s">
        <v>520</v>
      </c>
      <c r="C40" s="276">
        <v>24</v>
      </c>
      <c r="D40" s="280"/>
      <c r="E40" s="280"/>
    </row>
    <row r="41" spans="1:5" ht="14.4" thickBot="1" x14ac:dyDescent="0.3">
      <c r="B41" s="1295"/>
      <c r="C41" s="276"/>
      <c r="D41" s="293">
        <f>SUM(D33:D40)</f>
        <v>0</v>
      </c>
      <c r="E41" s="293">
        <f>SUM(E33:E40)</f>
        <v>0</v>
      </c>
    </row>
    <row r="42" spans="1:5" ht="14.4" thickBot="1" x14ac:dyDescent="0.3">
      <c r="B42" s="1295" t="s">
        <v>180</v>
      </c>
      <c r="C42" s="276"/>
      <c r="D42" s="284">
        <f>+D41+D31</f>
        <v>0</v>
      </c>
      <c r="E42" s="284">
        <f>+E41+E31</f>
        <v>0</v>
      </c>
    </row>
    <row r="43" spans="1:5" ht="14.4" thickTop="1" x14ac:dyDescent="0.25">
      <c r="B43" s="1295"/>
      <c r="C43" s="276"/>
      <c r="D43" s="295"/>
      <c r="E43" s="295"/>
    </row>
    <row r="44" spans="1:5" x14ac:dyDescent="0.25">
      <c r="B44" s="1295" t="s">
        <v>87</v>
      </c>
      <c r="C44" s="276"/>
    </row>
    <row r="45" spans="1:5" x14ac:dyDescent="0.25">
      <c r="B45" s="1288" t="s">
        <v>265</v>
      </c>
      <c r="C45" s="276"/>
      <c r="D45" s="282"/>
      <c r="E45" s="282"/>
    </row>
    <row r="46" spans="1:5" x14ac:dyDescent="0.25">
      <c r="B46" s="1288" t="s">
        <v>488</v>
      </c>
      <c r="C46" s="276"/>
      <c r="D46" s="282"/>
      <c r="E46" s="282"/>
    </row>
    <row r="47" spans="1:5" x14ac:dyDescent="0.25">
      <c r="B47" s="1288" t="s">
        <v>489</v>
      </c>
      <c r="C47" s="276"/>
      <c r="D47" s="282"/>
      <c r="E47" s="282"/>
    </row>
    <row r="48" spans="1:5" x14ac:dyDescent="0.25">
      <c r="B48" s="1296" t="s">
        <v>664</v>
      </c>
      <c r="C48" s="276"/>
      <c r="D48" s="282"/>
      <c r="E48" s="282"/>
    </row>
    <row r="49" spans="1:5" x14ac:dyDescent="0.25">
      <c r="B49" s="1288" t="s">
        <v>266</v>
      </c>
      <c r="C49" s="276"/>
      <c r="D49" s="282"/>
      <c r="E49" s="282"/>
    </row>
    <row r="50" spans="1:5" ht="14.4" thickBot="1" x14ac:dyDescent="0.3">
      <c r="B50" s="1288" t="s">
        <v>521</v>
      </c>
      <c r="C50" s="276"/>
      <c r="D50" s="280"/>
      <c r="E50" s="280"/>
    </row>
    <row r="51" spans="1:5" ht="14.4" thickBot="1" x14ac:dyDescent="0.3">
      <c r="B51" s="457" t="s">
        <v>267</v>
      </c>
      <c r="C51" s="276"/>
      <c r="D51" s="292">
        <f>SUM(D45:D50)</f>
        <v>0</v>
      </c>
      <c r="E51" s="292">
        <f>SUM(E45:E50)</f>
        <v>0</v>
      </c>
    </row>
    <row r="52" spans="1:5" x14ac:dyDescent="0.25">
      <c r="B52" s="286"/>
      <c r="C52" s="276"/>
      <c r="D52" s="293"/>
      <c r="E52" s="293"/>
    </row>
    <row r="53" spans="1:5" ht="14.4" thickBot="1" x14ac:dyDescent="0.3">
      <c r="B53" s="275" t="s">
        <v>358</v>
      </c>
      <c r="C53" s="276"/>
      <c r="D53" s="293">
        <f>+D51+D42</f>
        <v>0</v>
      </c>
      <c r="E53" s="293">
        <f>+E51+E42</f>
        <v>0</v>
      </c>
    </row>
    <row r="54" spans="1:5" ht="14.4" thickTop="1" x14ac:dyDescent="0.25">
      <c r="D54" s="295"/>
      <c r="E54" s="295"/>
    </row>
    <row r="55" spans="1:5" x14ac:dyDescent="0.25">
      <c r="D55" s="288">
        <f>+D53-D20</f>
        <v>0</v>
      </c>
      <c r="E55" s="288">
        <f>+E53-E20</f>
        <v>0</v>
      </c>
    </row>
    <row r="58" spans="1:5" x14ac:dyDescent="0.25">
      <c r="A58" s="291" t="s">
        <v>156</v>
      </c>
      <c r="B58" s="457" t="s">
        <v>71</v>
      </c>
      <c r="C58" s="285"/>
      <c r="D58" s="277" t="s">
        <v>492</v>
      </c>
      <c r="E58" s="277" t="s">
        <v>582</v>
      </c>
    </row>
    <row r="59" spans="1:5" x14ac:dyDescent="0.25">
      <c r="B59" s="286"/>
      <c r="C59" s="273"/>
      <c r="D59" s="289"/>
      <c r="E59" s="289"/>
    </row>
    <row r="60" spans="1:5" x14ac:dyDescent="0.25">
      <c r="B60" s="286" t="s">
        <v>88</v>
      </c>
      <c r="C60" s="273"/>
      <c r="D60" s="283"/>
      <c r="E60" s="283"/>
    </row>
    <row r="61" spans="1:5" x14ac:dyDescent="0.25">
      <c r="B61" s="286" t="s">
        <v>89</v>
      </c>
      <c r="C61" s="273"/>
      <c r="D61" s="283"/>
      <c r="E61" s="283"/>
    </row>
    <row r="62" spans="1:5" x14ac:dyDescent="0.25">
      <c r="B62" s="286" t="s">
        <v>90</v>
      </c>
      <c r="C62" s="273"/>
      <c r="D62" s="283"/>
      <c r="E62" s="283"/>
    </row>
    <row r="63" spans="1:5" ht="14.4" thickBot="1" x14ac:dyDescent="0.3">
      <c r="B63" s="286" t="s">
        <v>72</v>
      </c>
      <c r="C63" s="273"/>
      <c r="D63" s="287"/>
      <c r="E63" s="287"/>
    </row>
    <row r="64" spans="1:5" x14ac:dyDescent="0.25">
      <c r="B64" s="457"/>
      <c r="C64" s="273"/>
      <c r="D64" s="283"/>
      <c r="E64" s="283"/>
    </row>
    <row r="65" spans="1:5" x14ac:dyDescent="0.25">
      <c r="B65" s="457" t="s">
        <v>24</v>
      </c>
      <c r="C65" s="273"/>
      <c r="D65" s="278">
        <f>SUM(D60:D63)</f>
        <v>0</v>
      </c>
      <c r="E65" s="278">
        <f>SUM(E60:E63)</f>
        <v>0</v>
      </c>
    </row>
    <row r="66" spans="1:5" x14ac:dyDescent="0.25">
      <c r="C66" s="273"/>
      <c r="D66" s="288">
        <f>+D6-D65</f>
        <v>0</v>
      </c>
      <c r="E66" s="288">
        <f>+E6-E65</f>
        <v>0</v>
      </c>
    </row>
    <row r="69" spans="1:5" x14ac:dyDescent="0.25">
      <c r="A69" s="291" t="s">
        <v>157</v>
      </c>
      <c r="B69" s="457" t="s">
        <v>71</v>
      </c>
      <c r="C69" s="285"/>
      <c r="D69" s="277" t="s">
        <v>492</v>
      </c>
      <c r="E69" s="277" t="s">
        <v>582</v>
      </c>
    </row>
    <row r="70" spans="1:5" x14ac:dyDescent="0.25">
      <c r="B70" s="286"/>
      <c r="C70" s="273"/>
      <c r="D70" s="289"/>
      <c r="E70" s="289"/>
    </row>
    <row r="71" spans="1:5" x14ac:dyDescent="0.25">
      <c r="B71" s="272" t="s">
        <v>91</v>
      </c>
      <c r="C71" s="273"/>
      <c r="D71" s="283"/>
      <c r="E71" s="283"/>
    </row>
    <row r="72" spans="1:5" x14ac:dyDescent="0.25">
      <c r="B72" s="272" t="s">
        <v>359</v>
      </c>
      <c r="C72" s="273"/>
      <c r="D72" s="283"/>
      <c r="E72" s="283"/>
    </row>
    <row r="73" spans="1:5" x14ac:dyDescent="0.25">
      <c r="B73" s="272" t="s">
        <v>360</v>
      </c>
      <c r="C73" s="273"/>
      <c r="D73" s="283"/>
      <c r="E73" s="283"/>
    </row>
    <row r="74" spans="1:5" x14ac:dyDescent="0.25">
      <c r="B74" s="272" t="s">
        <v>361</v>
      </c>
      <c r="C74" s="273"/>
      <c r="D74" s="283"/>
      <c r="E74" s="283"/>
    </row>
    <row r="75" spans="1:5" x14ac:dyDescent="0.25">
      <c r="B75" s="272" t="s">
        <v>72</v>
      </c>
      <c r="C75" s="273"/>
      <c r="D75" s="283"/>
      <c r="E75" s="283"/>
    </row>
    <row r="76" spans="1:5" ht="14.4" thickBot="1" x14ac:dyDescent="0.3">
      <c r="B76" s="286" t="s">
        <v>362</v>
      </c>
      <c r="C76" s="273"/>
      <c r="D76" s="287"/>
      <c r="E76" s="287"/>
    </row>
    <row r="77" spans="1:5" x14ac:dyDescent="0.25">
      <c r="B77" s="457"/>
      <c r="C77" s="273"/>
      <c r="D77" s="283"/>
      <c r="E77" s="283"/>
    </row>
    <row r="78" spans="1:5" x14ac:dyDescent="0.25">
      <c r="B78" s="457" t="s">
        <v>24</v>
      </c>
      <c r="C78" s="273"/>
      <c r="D78" s="278">
        <f>SUM(D71:D76)</f>
        <v>0</v>
      </c>
      <c r="E78" s="278">
        <f>SUM(E71:E76)</f>
        <v>0</v>
      </c>
    </row>
    <row r="79" spans="1:5" x14ac:dyDescent="0.25">
      <c r="C79" s="273"/>
      <c r="D79" s="288">
        <f>+D8-D78</f>
        <v>0</v>
      </c>
      <c r="E79" s="288">
        <f>+E8-E78</f>
        <v>0</v>
      </c>
    </row>
    <row r="81" spans="1:5" x14ac:dyDescent="0.25">
      <c r="A81" s="291" t="s">
        <v>200</v>
      </c>
      <c r="B81" s="457" t="s">
        <v>71</v>
      </c>
      <c r="C81" s="285"/>
      <c r="D81" s="277" t="s">
        <v>492</v>
      </c>
      <c r="E81" s="277" t="s">
        <v>582</v>
      </c>
    </row>
    <row r="82" spans="1:5" x14ac:dyDescent="0.25">
      <c r="B82" s="286"/>
      <c r="C82" s="273"/>
      <c r="D82" s="289"/>
      <c r="E82" s="289"/>
    </row>
    <row r="83" spans="1:5" x14ac:dyDescent="0.25">
      <c r="B83" s="272" t="s">
        <v>201</v>
      </c>
      <c r="C83" s="273"/>
      <c r="D83" s="283"/>
      <c r="E83" s="283"/>
    </row>
    <row r="84" spans="1:5" x14ac:dyDescent="0.25">
      <c r="B84" s="272" t="s">
        <v>363</v>
      </c>
      <c r="C84" s="273"/>
      <c r="D84" s="283"/>
      <c r="E84" s="283"/>
    </row>
    <row r="85" spans="1:5" x14ac:dyDescent="0.25">
      <c r="B85" s="279" t="s">
        <v>353</v>
      </c>
      <c r="C85" s="273"/>
      <c r="D85" s="283"/>
      <c r="E85" s="283"/>
    </row>
    <row r="86" spans="1:5" x14ac:dyDescent="0.25">
      <c r="B86" s="279" t="s">
        <v>274</v>
      </c>
      <c r="C86" s="273"/>
      <c r="D86" s="283"/>
      <c r="E86" s="283"/>
    </row>
    <row r="87" spans="1:5" ht="14.4" thickBot="1" x14ac:dyDescent="0.3">
      <c r="B87" s="286" t="s">
        <v>202</v>
      </c>
      <c r="C87" s="273"/>
      <c r="D87" s="287"/>
      <c r="E87" s="287"/>
    </row>
    <row r="88" spans="1:5" x14ac:dyDescent="0.25">
      <c r="B88" s="457"/>
      <c r="C88" s="273"/>
      <c r="D88" s="283"/>
      <c r="E88" s="283"/>
    </row>
    <row r="89" spans="1:5" x14ac:dyDescent="0.25">
      <c r="B89" s="457" t="s">
        <v>24</v>
      </c>
      <c r="C89" s="273"/>
      <c r="D89" s="278">
        <f>SUM(D83:D87)</f>
        <v>0</v>
      </c>
      <c r="E89" s="278">
        <f>SUM(E83:E87)</f>
        <v>0</v>
      </c>
    </row>
    <row r="90" spans="1:5" x14ac:dyDescent="0.25">
      <c r="C90" s="273"/>
      <c r="D90" s="288">
        <f>+D17-D89</f>
        <v>0</v>
      </c>
      <c r="E90" s="288">
        <f>+E17-E89</f>
        <v>0</v>
      </c>
    </row>
    <row r="93" spans="1:5" x14ac:dyDescent="0.25">
      <c r="A93" s="291" t="s">
        <v>158</v>
      </c>
      <c r="B93" s="457" t="s">
        <v>71</v>
      </c>
      <c r="C93" s="285"/>
      <c r="D93" s="277" t="s">
        <v>492</v>
      </c>
      <c r="E93" s="277" t="s">
        <v>582</v>
      </c>
    </row>
    <row r="94" spans="1:5" x14ac:dyDescent="0.25">
      <c r="B94" s="286"/>
      <c r="C94" s="273"/>
      <c r="D94" s="289"/>
      <c r="E94" s="289"/>
    </row>
    <row r="95" spans="1:5" x14ac:dyDescent="0.25">
      <c r="B95" s="286" t="s">
        <v>92</v>
      </c>
      <c r="C95" s="273"/>
      <c r="D95" s="283"/>
      <c r="E95" s="283"/>
    </row>
    <row r="96" spans="1:5" x14ac:dyDescent="0.25">
      <c r="B96" s="279" t="s">
        <v>93</v>
      </c>
      <c r="C96" s="273"/>
      <c r="D96" s="283"/>
      <c r="E96" s="283"/>
    </row>
    <row r="97" spans="1:5" x14ac:dyDescent="0.25">
      <c r="B97" s="279" t="s">
        <v>94</v>
      </c>
      <c r="C97" s="273"/>
      <c r="D97" s="283"/>
      <c r="E97" s="283"/>
    </row>
    <row r="98" spans="1:5" ht="14.4" thickBot="1" x14ac:dyDescent="0.3">
      <c r="B98" s="297" t="s">
        <v>72</v>
      </c>
      <c r="C98" s="273"/>
      <c r="D98" s="287"/>
      <c r="E98" s="287"/>
    </row>
    <row r="99" spans="1:5" x14ac:dyDescent="0.25">
      <c r="B99" s="457"/>
      <c r="C99" s="273"/>
      <c r="D99" s="283"/>
      <c r="E99" s="283"/>
    </row>
    <row r="100" spans="1:5" x14ac:dyDescent="0.25">
      <c r="B100" s="457" t="s">
        <v>24</v>
      </c>
      <c r="C100" s="273"/>
      <c r="D100" s="278">
        <f>SUM(D95:D98)</f>
        <v>0</v>
      </c>
      <c r="E100" s="278">
        <f>SUM(E95:E98)</f>
        <v>0</v>
      </c>
    </row>
    <row r="101" spans="1:5" x14ac:dyDescent="0.25">
      <c r="C101" s="273"/>
      <c r="D101" s="288">
        <f>+(D23+D33)-D100</f>
        <v>0</v>
      </c>
      <c r="E101" s="288">
        <f>+(E23+E33)-E100</f>
        <v>0</v>
      </c>
    </row>
    <row r="103" spans="1:5" x14ac:dyDescent="0.25">
      <c r="A103" s="291" t="s">
        <v>158</v>
      </c>
      <c r="B103" s="1058" t="s">
        <v>364</v>
      </c>
      <c r="C103" s="285"/>
      <c r="D103" s="277" t="s">
        <v>492</v>
      </c>
      <c r="E103" s="277" t="s">
        <v>582</v>
      </c>
    </row>
    <row r="104" spans="1:5" x14ac:dyDescent="0.25">
      <c r="B104" s="1058"/>
    </row>
    <row r="105" spans="1:5" x14ac:dyDescent="0.25">
      <c r="B105" s="279" t="s">
        <v>95</v>
      </c>
    </row>
    <row r="106" spans="1:5" ht="14.4" thickBot="1" x14ac:dyDescent="0.3">
      <c r="B106" s="279" t="s">
        <v>96</v>
      </c>
    </row>
    <row r="107" spans="1:5" ht="14.4" thickBot="1" x14ac:dyDescent="0.3">
      <c r="B107" s="279"/>
      <c r="D107" s="298">
        <f>+D106+D105</f>
        <v>0</v>
      </c>
      <c r="E107" s="298">
        <f>+E106+E105</f>
        <v>0</v>
      </c>
    </row>
    <row r="108" spans="1:5" x14ac:dyDescent="0.25">
      <c r="B108" s="297" t="s">
        <v>365</v>
      </c>
      <c r="D108" s="289"/>
      <c r="E108" s="289"/>
    </row>
    <row r="109" spans="1:5" x14ac:dyDescent="0.25">
      <c r="B109" s="279" t="s">
        <v>97</v>
      </c>
      <c r="D109" s="289"/>
      <c r="E109" s="289"/>
    </row>
    <row r="110" spans="1:5" x14ac:dyDescent="0.25">
      <c r="B110" s="279" t="s">
        <v>98</v>
      </c>
      <c r="D110" s="289"/>
      <c r="E110" s="289"/>
    </row>
    <row r="111" spans="1:5" x14ac:dyDescent="0.25">
      <c r="B111" s="279" t="s">
        <v>99</v>
      </c>
      <c r="D111" s="289"/>
      <c r="E111" s="289"/>
    </row>
    <row r="112" spans="1:5" ht="14.4" thickBot="1" x14ac:dyDescent="0.3">
      <c r="B112" s="279" t="s">
        <v>100</v>
      </c>
      <c r="D112" s="299"/>
      <c r="E112" s="299"/>
    </row>
    <row r="113" spans="1:5" x14ac:dyDescent="0.25">
      <c r="B113" s="279"/>
      <c r="D113" s="300">
        <f>SUM(D109:D112)</f>
        <v>0</v>
      </c>
      <c r="E113" s="300">
        <f>SUM(E109:E112)</f>
        <v>0</v>
      </c>
    </row>
    <row r="114" spans="1:5" x14ac:dyDescent="0.25">
      <c r="B114" s="457" t="s">
        <v>101</v>
      </c>
      <c r="D114" s="301">
        <f>-D23</f>
        <v>0</v>
      </c>
      <c r="E114" s="301">
        <f>-E23</f>
        <v>0</v>
      </c>
    </row>
    <row r="115" spans="1:5" x14ac:dyDescent="0.25">
      <c r="B115" s="286" t="s">
        <v>102</v>
      </c>
      <c r="D115" s="289"/>
      <c r="E115" s="289"/>
    </row>
    <row r="116" spans="1:5" ht="14.4" thickBot="1" x14ac:dyDescent="0.3">
      <c r="B116" s="279"/>
      <c r="D116" s="299"/>
      <c r="E116" s="299"/>
    </row>
    <row r="117" spans="1:5" ht="14.4" thickBot="1" x14ac:dyDescent="0.3">
      <c r="B117" s="275" t="s">
        <v>103</v>
      </c>
      <c r="D117" s="302">
        <f>+D113+D114</f>
        <v>0</v>
      </c>
      <c r="E117" s="302">
        <f>+E113+E114</f>
        <v>0</v>
      </c>
    </row>
    <row r="118" spans="1:5" ht="14.4" thickTop="1" x14ac:dyDescent="0.25"/>
    <row r="119" spans="1:5" x14ac:dyDescent="0.25">
      <c r="D119" s="288">
        <f>+D107-D100</f>
        <v>0</v>
      </c>
      <c r="E119" s="288">
        <f>+E107-E100</f>
        <v>0</v>
      </c>
    </row>
    <row r="120" spans="1:5" x14ac:dyDescent="0.25">
      <c r="D120" s="288">
        <f>+D33-D117</f>
        <v>0</v>
      </c>
      <c r="E120" s="288">
        <f>+E33-E117</f>
        <v>0</v>
      </c>
    </row>
    <row r="123" spans="1:5" x14ac:dyDescent="0.25">
      <c r="A123" s="291" t="s">
        <v>159</v>
      </c>
      <c r="B123" s="457" t="s">
        <v>71</v>
      </c>
      <c r="C123" s="285"/>
      <c r="D123" s="277" t="s">
        <v>492</v>
      </c>
      <c r="E123" s="277" t="s">
        <v>582</v>
      </c>
    </row>
    <row r="124" spans="1:5" x14ac:dyDescent="0.25">
      <c r="B124" s="286"/>
      <c r="C124" s="273"/>
      <c r="D124" s="289"/>
      <c r="E124" s="289"/>
    </row>
    <row r="125" spans="1:5" x14ac:dyDescent="0.25">
      <c r="B125" s="286" t="s">
        <v>88</v>
      </c>
      <c r="C125" s="273"/>
      <c r="D125" s="283"/>
      <c r="E125" s="283"/>
    </row>
    <row r="126" spans="1:5" x14ac:dyDescent="0.25">
      <c r="B126" s="286" t="s">
        <v>89</v>
      </c>
      <c r="C126" s="273"/>
      <c r="D126" s="283"/>
      <c r="E126" s="283"/>
    </row>
    <row r="127" spans="1:5" x14ac:dyDescent="0.25">
      <c r="B127" s="286" t="s">
        <v>90</v>
      </c>
      <c r="C127" s="273"/>
    </row>
    <row r="128" spans="1:5" ht="14.4" thickBot="1" x14ac:dyDescent="0.3">
      <c r="B128" s="286" t="s">
        <v>72</v>
      </c>
      <c r="C128" s="273"/>
      <c r="D128" s="303"/>
      <c r="E128" s="303"/>
    </row>
    <row r="129" spans="1:7" x14ac:dyDescent="0.25">
      <c r="B129" s="291" t="s">
        <v>522</v>
      </c>
      <c r="C129" s="273"/>
      <c r="D129" s="290">
        <f>SUM(D125:D128)</f>
        <v>0</v>
      </c>
      <c r="E129" s="290">
        <f>SUM(E125:E128)</f>
        <v>0</v>
      </c>
    </row>
    <row r="130" spans="1:7" x14ac:dyDescent="0.25">
      <c r="B130" s="457"/>
      <c r="C130" s="273"/>
      <c r="D130" s="290"/>
      <c r="E130" s="290"/>
    </row>
    <row r="131" spans="1:7" ht="14.4" thickBot="1" x14ac:dyDescent="0.3">
      <c r="B131" s="286" t="s">
        <v>366</v>
      </c>
      <c r="C131" s="273"/>
      <c r="D131" s="287"/>
      <c r="E131" s="287"/>
    </row>
    <row r="132" spans="1:7" x14ac:dyDescent="0.25">
      <c r="C132" s="273"/>
    </row>
    <row r="133" spans="1:7" x14ac:dyDescent="0.25">
      <c r="B133" s="457" t="s">
        <v>223</v>
      </c>
      <c r="C133" s="273"/>
      <c r="D133" s="278">
        <f>SUM(D129:D132)</f>
        <v>0</v>
      </c>
      <c r="E133" s="278">
        <f>SUM(E129:E132)</f>
        <v>0</v>
      </c>
    </row>
    <row r="134" spans="1:7" x14ac:dyDescent="0.25">
      <c r="C134" s="273"/>
      <c r="D134" s="288">
        <f>+(D24+D34)-D133</f>
        <v>0</v>
      </c>
      <c r="E134" s="288">
        <f>+(E24+E34)-E133</f>
        <v>0</v>
      </c>
    </row>
    <row r="137" spans="1:7" x14ac:dyDescent="0.25">
      <c r="A137" s="291" t="s">
        <v>160</v>
      </c>
      <c r="B137" s="457" t="s">
        <v>71</v>
      </c>
      <c r="C137" s="285"/>
      <c r="D137" s="277" t="s">
        <v>492</v>
      </c>
      <c r="E137" s="277" t="s">
        <v>582</v>
      </c>
    </row>
    <row r="138" spans="1:7" x14ac:dyDescent="0.25">
      <c r="B138" s="286"/>
      <c r="C138" s="273"/>
      <c r="D138" s="289"/>
      <c r="E138" s="289"/>
    </row>
    <row r="139" spans="1:7" x14ac:dyDescent="0.25">
      <c r="B139" s="286" t="s">
        <v>367</v>
      </c>
      <c r="C139" s="273"/>
      <c r="D139" s="289"/>
      <c r="E139" s="289"/>
      <c r="G139" s="389"/>
    </row>
    <row r="140" spans="1:7" x14ac:dyDescent="0.25">
      <c r="B140" s="286" t="s">
        <v>490</v>
      </c>
      <c r="C140" s="273"/>
      <c r="D140" s="283"/>
      <c r="E140" s="283"/>
    </row>
    <row r="141" spans="1:7" ht="14.4" thickBot="1" x14ac:dyDescent="0.3">
      <c r="B141" s="286" t="s">
        <v>368</v>
      </c>
      <c r="C141" s="273"/>
      <c r="D141" s="287"/>
      <c r="E141" s="287"/>
    </row>
    <row r="142" spans="1:7" x14ac:dyDescent="0.25">
      <c r="B142" s="286"/>
      <c r="C142" s="273"/>
    </row>
    <row r="143" spans="1:7" x14ac:dyDescent="0.25">
      <c r="B143" s="457" t="s">
        <v>24</v>
      </c>
      <c r="C143" s="273"/>
      <c r="D143" s="283">
        <f>SUM(D139:D141)</f>
        <v>0</v>
      </c>
      <c r="E143" s="283">
        <f>SUM(E139:E141)</f>
        <v>0</v>
      </c>
    </row>
    <row r="144" spans="1:7" x14ac:dyDescent="0.25">
      <c r="B144" s="286"/>
      <c r="C144" s="273"/>
      <c r="D144" s="288">
        <f>+D26-D143+D36</f>
        <v>0</v>
      </c>
      <c r="E144" s="288">
        <f>+E26-E143+E36</f>
        <v>0</v>
      </c>
    </row>
    <row r="145" spans="1:5" x14ac:dyDescent="0.25">
      <c r="B145" s="286"/>
      <c r="C145" s="273"/>
      <c r="D145" s="283"/>
      <c r="E145" s="283"/>
    </row>
    <row r="146" spans="1:5" x14ac:dyDescent="0.25">
      <c r="B146" s="286"/>
      <c r="C146" s="273"/>
      <c r="D146" s="283"/>
      <c r="E146" s="283"/>
    </row>
    <row r="147" spans="1:5" x14ac:dyDescent="0.25">
      <c r="A147" s="291" t="s">
        <v>161</v>
      </c>
      <c r="B147" s="457" t="s">
        <v>71</v>
      </c>
      <c r="C147" s="285"/>
      <c r="D147" s="277" t="s">
        <v>492</v>
      </c>
      <c r="E147" s="277" t="s">
        <v>582</v>
      </c>
    </row>
    <row r="148" spans="1:5" x14ac:dyDescent="0.25">
      <c r="B148" s="457"/>
      <c r="C148" s="285"/>
      <c r="D148" s="277"/>
      <c r="E148" s="277"/>
    </row>
    <row r="149" spans="1:5" ht="16.5" customHeight="1" x14ac:dyDescent="0.25">
      <c r="B149" s="286" t="s">
        <v>523</v>
      </c>
      <c r="C149" s="273"/>
    </row>
    <row r="150" spans="1:5" ht="14.4" thickBot="1" x14ac:dyDescent="0.3">
      <c r="B150" s="286" t="s">
        <v>181</v>
      </c>
      <c r="C150" s="273"/>
      <c r="D150" s="299"/>
      <c r="E150" s="299"/>
    </row>
    <row r="151" spans="1:5" x14ac:dyDescent="0.25">
      <c r="B151" s="457" t="s">
        <v>524</v>
      </c>
      <c r="C151" s="273"/>
      <c r="D151" s="304">
        <f>SUM(D149:D150)</f>
        <v>0</v>
      </c>
      <c r="E151" s="304">
        <f>SUM(E149:E150)</f>
        <v>0</v>
      </c>
    </row>
    <row r="152" spans="1:5" ht="14.4" x14ac:dyDescent="0.25">
      <c r="B152" s="305"/>
      <c r="C152" s="273"/>
      <c r="D152" s="304"/>
      <c r="E152" s="304"/>
    </row>
    <row r="153" spans="1:5" x14ac:dyDescent="0.25">
      <c r="B153" s="286" t="s">
        <v>74</v>
      </c>
      <c r="C153" s="273"/>
      <c r="D153" s="283"/>
      <c r="E153" s="283"/>
    </row>
    <row r="154" spans="1:5" x14ac:dyDescent="0.25">
      <c r="B154" s="286" t="s">
        <v>104</v>
      </c>
      <c r="C154" s="273"/>
      <c r="D154" s="283"/>
      <c r="E154" s="283"/>
    </row>
    <row r="155" spans="1:5" x14ac:dyDescent="0.25">
      <c r="B155" s="286" t="s">
        <v>369</v>
      </c>
      <c r="C155" s="273"/>
      <c r="D155" s="283"/>
      <c r="E155" s="283"/>
    </row>
    <row r="156" spans="1:5" x14ac:dyDescent="0.25">
      <c r="B156" s="286" t="s">
        <v>182</v>
      </c>
    </row>
    <row r="157" spans="1:5" ht="14.4" thickBot="1" x14ac:dyDescent="0.3">
      <c r="B157" s="286" t="s">
        <v>181</v>
      </c>
      <c r="D157" s="299"/>
      <c r="E157" s="299"/>
    </row>
    <row r="158" spans="1:5" ht="17.25" customHeight="1" x14ac:dyDescent="0.25">
      <c r="B158" s="457" t="s">
        <v>370</v>
      </c>
      <c r="D158" s="304">
        <f>SUM(D153:D157)</f>
        <v>0</v>
      </c>
      <c r="E158" s="304">
        <f>SUM(E153:E157)</f>
        <v>0</v>
      </c>
    </row>
    <row r="159" spans="1:5" ht="17.25" customHeight="1" thickBot="1" x14ac:dyDescent="0.3">
      <c r="B159" s="457"/>
      <c r="D159" s="306"/>
      <c r="E159" s="306"/>
    </row>
    <row r="160" spans="1:5" ht="17.25" customHeight="1" x14ac:dyDescent="0.25">
      <c r="B160" s="457" t="s">
        <v>24</v>
      </c>
      <c r="D160" s="304">
        <f>+D158+D151</f>
        <v>0</v>
      </c>
      <c r="E160" s="304">
        <f>+E158+E151</f>
        <v>0</v>
      </c>
    </row>
    <row r="161" spans="1:5" ht="17.25" customHeight="1" x14ac:dyDescent="0.25">
      <c r="B161" s="457"/>
      <c r="D161" s="288">
        <f>+D160-D27-D37</f>
        <v>0</v>
      </c>
      <c r="E161" s="288">
        <f>+E160-E27-E37</f>
        <v>0</v>
      </c>
    </row>
    <row r="163" spans="1:5" x14ac:dyDescent="0.25">
      <c r="A163" s="291" t="s">
        <v>205</v>
      </c>
      <c r="B163" s="457" t="s">
        <v>71</v>
      </c>
      <c r="C163" s="285"/>
      <c r="D163" s="277" t="s">
        <v>492</v>
      </c>
      <c r="E163" s="277" t="s">
        <v>582</v>
      </c>
    </row>
    <row r="164" spans="1:5" x14ac:dyDescent="0.25">
      <c r="B164" s="286"/>
      <c r="C164" s="273"/>
      <c r="D164" s="289"/>
      <c r="E164" s="289"/>
    </row>
    <row r="165" spans="1:5" x14ac:dyDescent="0.25">
      <c r="B165" s="286" t="s">
        <v>371</v>
      </c>
      <c r="C165" s="273"/>
      <c r="D165" s="283"/>
      <c r="E165" s="283"/>
    </row>
    <row r="166" spans="1:5" x14ac:dyDescent="0.25">
      <c r="B166" s="286" t="s">
        <v>372</v>
      </c>
      <c r="C166" s="273"/>
      <c r="D166" s="283"/>
      <c r="E166" s="283"/>
    </row>
    <row r="167" spans="1:5" x14ac:dyDescent="0.25">
      <c r="B167" s="286" t="s">
        <v>373</v>
      </c>
      <c r="C167" s="273"/>
      <c r="D167" s="283"/>
      <c r="E167" s="283"/>
    </row>
    <row r="168" spans="1:5" x14ac:dyDescent="0.25">
      <c r="B168" s="286" t="s">
        <v>72</v>
      </c>
      <c r="C168" s="273"/>
      <c r="D168" s="283"/>
      <c r="E168" s="283"/>
    </row>
    <row r="169" spans="1:5" ht="14.4" thickBot="1" x14ac:dyDescent="0.3">
      <c r="B169" s="286" t="s">
        <v>105</v>
      </c>
      <c r="C169" s="273"/>
      <c r="D169" s="287"/>
      <c r="E169" s="287"/>
    </row>
    <row r="170" spans="1:5" x14ac:dyDescent="0.25">
      <c r="B170" s="457"/>
      <c r="C170" s="273"/>
      <c r="D170" s="283"/>
      <c r="E170" s="283"/>
    </row>
    <row r="171" spans="1:5" x14ac:dyDescent="0.25">
      <c r="B171" s="457" t="s">
        <v>24</v>
      </c>
      <c r="C171" s="273"/>
      <c r="D171" s="278">
        <f>SUM(D165:D169)</f>
        <v>0</v>
      </c>
      <c r="E171" s="278">
        <f>SUM(E165:E169)</f>
        <v>0</v>
      </c>
    </row>
    <row r="172" spans="1:5" x14ac:dyDescent="0.25">
      <c r="C172" s="273"/>
      <c r="D172" s="288">
        <f>+D28+D38-D171</f>
        <v>0</v>
      </c>
      <c r="E172" s="288">
        <f>+E28+E38-E171</f>
        <v>0</v>
      </c>
    </row>
    <row r="175" spans="1:5" x14ac:dyDescent="0.25">
      <c r="A175" s="291" t="s">
        <v>206</v>
      </c>
      <c r="B175" s="307" t="s">
        <v>106</v>
      </c>
      <c r="C175" s="285"/>
      <c r="D175" s="277" t="s">
        <v>492</v>
      </c>
      <c r="E175" s="277" t="s">
        <v>582</v>
      </c>
    </row>
    <row r="176" spans="1:5" x14ac:dyDescent="0.25">
      <c r="B176" s="286"/>
      <c r="C176" s="273"/>
      <c r="D176" s="289"/>
      <c r="E176" s="289"/>
    </row>
    <row r="177" spans="1:5" x14ac:dyDescent="0.25">
      <c r="B177" s="272" t="s">
        <v>107</v>
      </c>
      <c r="C177" s="273"/>
      <c r="D177" s="283"/>
      <c r="E177" s="283"/>
    </row>
    <row r="178" spans="1:5" x14ac:dyDescent="0.25">
      <c r="B178" s="272" t="s">
        <v>108</v>
      </c>
      <c r="C178" s="273"/>
      <c r="D178" s="283"/>
      <c r="E178" s="283"/>
    </row>
    <row r="179" spans="1:5" x14ac:dyDescent="0.25">
      <c r="B179" s="272" t="s">
        <v>109</v>
      </c>
      <c r="C179" s="273"/>
      <c r="D179" s="283"/>
      <c r="E179" s="283"/>
    </row>
    <row r="180" spans="1:5" ht="14.4" thickBot="1" x14ac:dyDescent="0.3">
      <c r="B180" s="286" t="s">
        <v>72</v>
      </c>
      <c r="C180" s="273"/>
      <c r="D180" s="287"/>
      <c r="E180" s="287"/>
    </row>
    <row r="181" spans="1:5" x14ac:dyDescent="0.25">
      <c r="B181" s="457"/>
      <c r="C181" s="273"/>
      <c r="D181" s="283"/>
      <c r="E181" s="283"/>
    </row>
    <row r="182" spans="1:5" x14ac:dyDescent="0.25">
      <c r="B182" s="457" t="s">
        <v>24</v>
      </c>
      <c r="C182" s="273"/>
      <c r="D182" s="278">
        <f>SUM(D177:D180)</f>
        <v>0</v>
      </c>
      <c r="E182" s="278">
        <f>SUM(E177:E180)</f>
        <v>0</v>
      </c>
    </row>
    <row r="183" spans="1:5" x14ac:dyDescent="0.25">
      <c r="B183" s="272"/>
      <c r="C183" s="273"/>
      <c r="D183" s="288">
        <f>+D7-D182</f>
        <v>0</v>
      </c>
      <c r="E183" s="288">
        <f>+E7-E182</f>
        <v>0</v>
      </c>
    </row>
    <row r="184" spans="1:5" x14ac:dyDescent="0.25">
      <c r="B184" s="272"/>
    </row>
    <row r="185" spans="1:5" x14ac:dyDescent="0.25">
      <c r="B185" s="272"/>
    </row>
    <row r="186" spans="1:5" x14ac:dyDescent="0.25">
      <c r="A186" s="291" t="s">
        <v>206</v>
      </c>
      <c r="B186" s="307" t="s">
        <v>110</v>
      </c>
      <c r="C186" s="285"/>
      <c r="D186" s="277" t="s">
        <v>492</v>
      </c>
      <c r="E186" s="277" t="s">
        <v>582</v>
      </c>
    </row>
    <row r="187" spans="1:5" x14ac:dyDescent="0.25">
      <c r="B187" s="286"/>
      <c r="C187" s="273"/>
      <c r="D187" s="289"/>
      <c r="E187" s="289"/>
    </row>
    <row r="188" spans="1:5" x14ac:dyDescent="0.25">
      <c r="B188" s="272" t="s">
        <v>107</v>
      </c>
      <c r="C188" s="273"/>
      <c r="D188" s="283"/>
      <c r="E188" s="283"/>
    </row>
    <row r="189" spans="1:5" x14ac:dyDescent="0.25">
      <c r="B189" s="272" t="s">
        <v>108</v>
      </c>
      <c r="C189" s="273"/>
      <c r="D189" s="283"/>
      <c r="E189" s="283"/>
    </row>
    <row r="190" spans="1:5" x14ac:dyDescent="0.25">
      <c r="B190" s="272" t="s">
        <v>109</v>
      </c>
      <c r="C190" s="273"/>
      <c r="D190" s="283"/>
      <c r="E190" s="283"/>
    </row>
    <row r="191" spans="1:5" ht="14.4" thickBot="1" x14ac:dyDescent="0.3">
      <c r="B191" s="286" t="s">
        <v>72</v>
      </c>
      <c r="C191" s="273"/>
      <c r="D191" s="287"/>
      <c r="E191" s="287"/>
    </row>
    <row r="192" spans="1:5" x14ac:dyDescent="0.25">
      <c r="B192" s="457"/>
      <c r="C192" s="273"/>
      <c r="D192" s="283"/>
      <c r="E192" s="283"/>
    </row>
    <row r="193" spans="1:5" x14ac:dyDescent="0.25">
      <c r="B193" s="457" t="s">
        <v>24</v>
      </c>
      <c r="C193" s="273"/>
      <c r="D193" s="278">
        <f>SUM(D188:D191)</f>
        <v>0</v>
      </c>
      <c r="E193" s="278">
        <f>SUM(E188:E191)</f>
        <v>0</v>
      </c>
    </row>
    <row r="194" spans="1:5" x14ac:dyDescent="0.25">
      <c r="C194" s="273"/>
      <c r="D194" s="288">
        <f>+D25+D35-D193</f>
        <v>0</v>
      </c>
      <c r="E194" s="288">
        <f>+E25+E35-E193</f>
        <v>0</v>
      </c>
    </row>
    <row r="197" spans="1:5" x14ac:dyDescent="0.25">
      <c r="A197" s="291" t="s">
        <v>206</v>
      </c>
      <c r="B197" s="1058" t="s">
        <v>374</v>
      </c>
      <c r="C197" s="285"/>
      <c r="D197" s="277" t="s">
        <v>492</v>
      </c>
      <c r="E197" s="277" t="s">
        <v>582</v>
      </c>
    </row>
    <row r="198" spans="1:5" x14ac:dyDescent="0.25">
      <c r="B198" s="1058"/>
    </row>
    <row r="199" spans="1:5" ht="14.4" thickBot="1" x14ac:dyDescent="0.3">
      <c r="B199" s="457"/>
    </row>
    <row r="200" spans="1:5" ht="14.4" thickBot="1" x14ac:dyDescent="0.3">
      <c r="B200" s="286" t="s">
        <v>388</v>
      </c>
      <c r="D200" s="298"/>
      <c r="E200" s="298"/>
    </row>
    <row r="201" spans="1:5" x14ac:dyDescent="0.25">
      <c r="B201" s="457"/>
    </row>
    <row r="202" spans="1:5" x14ac:dyDescent="0.25">
      <c r="B202" s="279" t="s">
        <v>111</v>
      </c>
    </row>
    <row r="203" spans="1:5" ht="14.4" thickBot="1" x14ac:dyDescent="0.3">
      <c r="B203" s="279" t="s">
        <v>375</v>
      </c>
    </row>
    <row r="204" spans="1:5" ht="14.4" thickBot="1" x14ac:dyDescent="0.3">
      <c r="B204" s="279"/>
      <c r="D204" s="298">
        <f>+D203+D202</f>
        <v>0</v>
      </c>
      <c r="E204" s="298">
        <f>+E203+E202</f>
        <v>0</v>
      </c>
    </row>
    <row r="205" spans="1:5" x14ac:dyDescent="0.25">
      <c r="B205" s="297" t="s">
        <v>376</v>
      </c>
      <c r="D205" s="289"/>
      <c r="E205" s="289"/>
    </row>
    <row r="206" spans="1:5" x14ac:dyDescent="0.25">
      <c r="B206" s="279" t="s">
        <v>97</v>
      </c>
      <c r="D206" s="289"/>
      <c r="E206" s="289"/>
    </row>
    <row r="207" spans="1:5" x14ac:dyDescent="0.25">
      <c r="B207" s="279" t="s">
        <v>98</v>
      </c>
      <c r="D207" s="289"/>
      <c r="E207" s="289"/>
    </row>
    <row r="208" spans="1:5" x14ac:dyDescent="0.25">
      <c r="B208" s="279" t="s">
        <v>99</v>
      </c>
      <c r="D208" s="289"/>
      <c r="E208" s="289"/>
    </row>
    <row r="209" spans="1:5" ht="14.4" thickBot="1" x14ac:dyDescent="0.3">
      <c r="B209" s="279" t="s">
        <v>100</v>
      </c>
      <c r="D209" s="299"/>
      <c r="E209" s="299"/>
    </row>
    <row r="210" spans="1:5" x14ac:dyDescent="0.25">
      <c r="B210" s="279"/>
      <c r="D210" s="300">
        <f>SUM(D206:D209)</f>
        <v>0</v>
      </c>
      <c r="E210" s="300">
        <f>SUM(E206:E209)</f>
        <v>0</v>
      </c>
    </row>
    <row r="211" spans="1:5" x14ac:dyDescent="0.25">
      <c r="B211" s="457" t="s">
        <v>101</v>
      </c>
      <c r="D211" s="301">
        <f>-D25</f>
        <v>0</v>
      </c>
      <c r="E211" s="301">
        <f>-E25</f>
        <v>0</v>
      </c>
    </row>
    <row r="212" spans="1:5" x14ac:dyDescent="0.25">
      <c r="B212" s="286" t="s">
        <v>102</v>
      </c>
      <c r="D212" s="289"/>
      <c r="E212" s="289"/>
    </row>
    <row r="213" spans="1:5" ht="14.4" thickBot="1" x14ac:dyDescent="0.3">
      <c r="B213" s="279"/>
      <c r="D213" s="299"/>
      <c r="E213" s="299"/>
    </row>
    <row r="214" spans="1:5" ht="14.4" thickBot="1" x14ac:dyDescent="0.3">
      <c r="B214" s="275" t="s">
        <v>103</v>
      </c>
      <c r="D214" s="302">
        <f>+D210+D211</f>
        <v>0</v>
      </c>
      <c r="E214" s="302">
        <f>+E210+E211</f>
        <v>0</v>
      </c>
    </row>
    <row r="215" spans="1:5" ht="14.4" thickTop="1" x14ac:dyDescent="0.25"/>
    <row r="216" spans="1:5" x14ac:dyDescent="0.25">
      <c r="D216" s="288">
        <f>+D204-D194</f>
        <v>0</v>
      </c>
      <c r="E216" s="288">
        <f>+E204-E194</f>
        <v>0</v>
      </c>
    </row>
    <row r="217" spans="1:5" x14ac:dyDescent="0.25">
      <c r="D217" s="288">
        <f>+D35-D214</f>
        <v>0</v>
      </c>
      <c r="E217" s="288">
        <f>+E35-E214</f>
        <v>0</v>
      </c>
    </row>
    <row r="219" spans="1:5" x14ac:dyDescent="0.25">
      <c r="A219" s="291" t="s">
        <v>497</v>
      </c>
      <c r="B219" s="457" t="s">
        <v>71</v>
      </c>
      <c r="C219" s="285"/>
      <c r="D219" s="277" t="s">
        <v>492</v>
      </c>
      <c r="E219" s="277" t="s">
        <v>582</v>
      </c>
    </row>
    <row r="220" spans="1:5" x14ac:dyDescent="0.25">
      <c r="B220" s="286"/>
      <c r="C220" s="273"/>
      <c r="D220" s="289"/>
      <c r="E220" s="289"/>
    </row>
    <row r="221" spans="1:5" x14ac:dyDescent="0.25">
      <c r="B221" s="286" t="s">
        <v>498</v>
      </c>
      <c r="C221" s="273"/>
      <c r="D221" s="289"/>
      <c r="E221" s="289"/>
    </row>
    <row r="222" spans="1:5" x14ac:dyDescent="0.25">
      <c r="B222" s="286" t="s">
        <v>499</v>
      </c>
      <c r="C222" s="273"/>
      <c r="D222" s="283"/>
      <c r="E222" s="283"/>
    </row>
    <row r="223" spans="1:5" x14ac:dyDescent="0.25">
      <c r="B223" s="286" t="s">
        <v>525</v>
      </c>
      <c r="C223" s="273"/>
      <c r="D223" s="283"/>
      <c r="E223" s="283"/>
    </row>
    <row r="224" spans="1:5" ht="14.4" thickBot="1" x14ac:dyDescent="0.3">
      <c r="B224" s="286" t="s">
        <v>500</v>
      </c>
      <c r="C224" s="273"/>
      <c r="D224" s="287"/>
      <c r="E224" s="287"/>
    </row>
    <row r="225" spans="2:5" x14ac:dyDescent="0.25">
      <c r="B225" s="286"/>
      <c r="C225" s="273"/>
    </row>
    <row r="226" spans="2:5" x14ac:dyDescent="0.25">
      <c r="B226" s="457" t="s">
        <v>24</v>
      </c>
      <c r="C226" s="273"/>
      <c r="D226" s="283">
        <f>SUM(D221:D224)</f>
        <v>0</v>
      </c>
      <c r="E226" s="283">
        <f>SUM(E221:E224)</f>
        <v>0</v>
      </c>
    </row>
    <row r="227" spans="2:5" x14ac:dyDescent="0.25">
      <c r="B227" s="286"/>
      <c r="C227" s="273"/>
      <c r="D227" s="288">
        <f>D226-D40-D30</f>
        <v>0</v>
      </c>
      <c r="E227" s="288">
        <f>E226-E40-E30</f>
        <v>0</v>
      </c>
    </row>
  </sheetData>
  <mergeCells count="2">
    <mergeCell ref="B103:B104"/>
    <mergeCell ref="B197:B198"/>
  </mergeCells>
  <pageMargins left="0.5" right="0.7" top="0.75" bottom="0.75" header="0.3" footer="0.3"/>
  <pageSetup paperSize="9" scale="87" orientation="portrait" r:id="rId1"/>
  <rowBreaks count="1" manualBreakCount="1">
    <brk id="5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E48"/>
  <sheetViews>
    <sheetView zoomScaleNormal="100" workbookViewId="0">
      <selection activeCell="D55" sqref="D55"/>
    </sheetView>
  </sheetViews>
  <sheetFormatPr defaultColWidth="9.109375" defaultRowHeight="13.2" x14ac:dyDescent="0.25"/>
  <cols>
    <col min="1" max="2" width="9.109375" style="1"/>
    <col min="3" max="3" width="63.44140625" style="274" customWidth="1"/>
    <col min="4" max="5" width="14.6640625" style="1" customWidth="1"/>
    <col min="6" max="16384" width="9.109375" style="1"/>
  </cols>
  <sheetData>
    <row r="2" spans="2:5" ht="13.8" x14ac:dyDescent="0.25">
      <c r="B2" s="1059" t="s">
        <v>444</v>
      </c>
      <c r="C2" s="1059"/>
    </row>
    <row r="3" spans="2:5" ht="13.8" x14ac:dyDescent="0.25">
      <c r="B3" s="269"/>
    </row>
    <row r="4" spans="2:5" ht="13.8" x14ac:dyDescent="0.25">
      <c r="B4" s="145"/>
      <c r="C4" s="275"/>
      <c r="D4" s="459">
        <v>2023</v>
      </c>
      <c r="E4" s="459">
        <v>2024</v>
      </c>
    </row>
    <row r="5" spans="2:5" ht="13.8" x14ac:dyDescent="0.25">
      <c r="B5" s="145"/>
      <c r="C5" s="275"/>
      <c r="D5" s="146"/>
      <c r="E5" s="146"/>
    </row>
    <row r="6" spans="2:5" ht="13.8" x14ac:dyDescent="0.25">
      <c r="B6" s="1062" t="s">
        <v>112</v>
      </c>
      <c r="C6" s="1062"/>
      <c r="D6" s="148"/>
      <c r="E6" s="148"/>
    </row>
    <row r="7" spans="2:5" ht="13.8" x14ac:dyDescent="0.25">
      <c r="B7" s="1063"/>
      <c r="C7" s="1063"/>
      <c r="D7" s="148"/>
      <c r="E7" s="148"/>
    </row>
    <row r="8" spans="2:5" ht="13.8" x14ac:dyDescent="0.25">
      <c r="B8" s="145"/>
      <c r="C8" s="286" t="s">
        <v>113</v>
      </c>
      <c r="D8" s="148"/>
      <c r="E8" s="148"/>
    </row>
    <row r="9" spans="2:5" ht="13.8" x14ac:dyDescent="0.25">
      <c r="B9" s="145"/>
      <c r="C9" s="286" t="s">
        <v>114</v>
      </c>
      <c r="D9" s="148"/>
      <c r="E9" s="148"/>
    </row>
    <row r="10" spans="2:5" ht="13.8" x14ac:dyDescent="0.25">
      <c r="B10" s="145"/>
      <c r="C10" s="286" t="s">
        <v>115</v>
      </c>
      <c r="D10" s="148"/>
      <c r="E10" s="148"/>
    </row>
    <row r="11" spans="2:5" ht="13.8" x14ac:dyDescent="0.25">
      <c r="B11" s="145"/>
      <c r="C11" s="286" t="s">
        <v>116</v>
      </c>
      <c r="D11" s="148"/>
      <c r="E11" s="148"/>
    </row>
    <row r="12" spans="2:5" ht="13.8" x14ac:dyDescent="0.25">
      <c r="B12" s="145"/>
      <c r="C12" s="286" t="s">
        <v>236</v>
      </c>
      <c r="D12" s="148"/>
      <c r="E12" s="148"/>
    </row>
    <row r="13" spans="2:5" ht="15" customHeight="1" x14ac:dyDescent="0.25">
      <c r="B13" s="145"/>
      <c r="C13" s="286" t="s">
        <v>278</v>
      </c>
      <c r="D13" s="148"/>
      <c r="E13" s="148"/>
    </row>
    <row r="14" spans="2:5" ht="14.4" thickBot="1" x14ac:dyDescent="0.3">
      <c r="B14" s="145"/>
      <c r="C14" s="286" t="s">
        <v>117</v>
      </c>
      <c r="D14" s="150"/>
      <c r="E14" s="150"/>
    </row>
    <row r="15" spans="2:5" ht="13.8" x14ac:dyDescent="0.25">
      <c r="B15" s="1064"/>
      <c r="C15" s="1064"/>
      <c r="D15" s="147">
        <f>SUM(D8:D14)</f>
        <v>0</v>
      </c>
      <c r="E15" s="147">
        <f>SUM(E8:E14)</f>
        <v>0</v>
      </c>
    </row>
    <row r="16" spans="2:5" ht="13.8" x14ac:dyDescent="0.25">
      <c r="B16" s="145"/>
      <c r="C16" s="286" t="s">
        <v>118</v>
      </c>
      <c r="D16" s="148"/>
      <c r="E16" s="148"/>
    </row>
    <row r="17" spans="2:5" ht="13.8" x14ac:dyDescent="0.25">
      <c r="B17" s="145"/>
      <c r="C17" s="286" t="s">
        <v>119</v>
      </c>
      <c r="D17" s="148"/>
      <c r="E17" s="148"/>
    </row>
    <row r="18" spans="2:5" ht="14.4" thickBot="1" x14ac:dyDescent="0.3">
      <c r="B18" s="145"/>
      <c r="C18" s="286" t="s">
        <v>120</v>
      </c>
      <c r="D18" s="150"/>
      <c r="E18" s="150"/>
    </row>
    <row r="19" spans="2:5" ht="14.4" thickBot="1" x14ac:dyDescent="0.3">
      <c r="B19" s="1064"/>
      <c r="C19" s="1064"/>
      <c r="D19" s="151">
        <f>SUM(D16:D18)</f>
        <v>0</v>
      </c>
      <c r="E19" s="151">
        <f>SUM(E16:E18)</f>
        <v>0</v>
      </c>
    </row>
    <row r="20" spans="2:5" ht="14.4" thickBot="1" x14ac:dyDescent="0.3">
      <c r="B20" s="1062" t="s">
        <v>121</v>
      </c>
      <c r="C20" s="1062"/>
      <c r="D20" s="151">
        <f>+D19+D15</f>
        <v>0</v>
      </c>
      <c r="E20" s="151">
        <f>+E19+E15</f>
        <v>0</v>
      </c>
    </row>
    <row r="21" spans="2:5" ht="13.8" x14ac:dyDescent="0.25">
      <c r="B21" s="1062"/>
      <c r="C21" s="1062"/>
      <c r="D21" s="148"/>
      <c r="E21" s="148"/>
    </row>
    <row r="22" spans="2:5" ht="14.4" thickBot="1" x14ac:dyDescent="0.3">
      <c r="B22" s="1062"/>
      <c r="C22" s="1062"/>
      <c r="D22" s="150"/>
      <c r="E22" s="150"/>
    </row>
    <row r="23" spans="2:5" ht="14.4" thickBot="1" x14ac:dyDescent="0.3">
      <c r="B23" s="1062" t="s">
        <v>122</v>
      </c>
      <c r="C23" s="1062"/>
      <c r="D23" s="150"/>
      <c r="E23" s="150"/>
    </row>
    <row r="24" spans="2:5" ht="13.8" x14ac:dyDescent="0.25">
      <c r="B24" s="1062"/>
      <c r="C24" s="1062"/>
      <c r="D24" s="1060"/>
      <c r="E24" s="1060"/>
    </row>
    <row r="25" spans="2:5" ht="13.8" x14ac:dyDescent="0.25">
      <c r="B25" s="1062" t="s">
        <v>123</v>
      </c>
      <c r="C25" s="1062"/>
      <c r="D25" s="1061"/>
      <c r="E25" s="1061"/>
    </row>
    <row r="26" spans="2:5" ht="13.8" x14ac:dyDescent="0.25">
      <c r="B26" s="1064"/>
      <c r="C26" s="1064"/>
      <c r="D26" s="148"/>
      <c r="E26" s="148"/>
    </row>
    <row r="27" spans="2:5" ht="13.8" x14ac:dyDescent="0.25">
      <c r="B27" s="145"/>
      <c r="C27" s="286" t="s">
        <v>164</v>
      </c>
      <c r="D27" s="148"/>
      <c r="E27" s="148"/>
    </row>
    <row r="28" spans="2:5" ht="13.8" x14ac:dyDescent="0.25">
      <c r="B28" s="145"/>
      <c r="C28" s="286" t="s">
        <v>165</v>
      </c>
      <c r="D28" s="148"/>
      <c r="E28" s="148"/>
    </row>
    <row r="29" spans="2:5" ht="13.8" x14ac:dyDescent="0.25">
      <c r="B29" s="145"/>
      <c r="C29" s="286" t="s">
        <v>166</v>
      </c>
      <c r="D29" s="148"/>
      <c r="E29" s="148"/>
    </row>
    <row r="30" spans="2:5" ht="20.25" customHeight="1" x14ac:dyDescent="0.25">
      <c r="B30" s="149"/>
      <c r="C30" s="286" t="s">
        <v>168</v>
      </c>
      <c r="D30" s="148"/>
      <c r="E30" s="148"/>
    </row>
    <row r="31" spans="2:5" ht="13.8" x14ac:dyDescent="0.25">
      <c r="B31" s="145"/>
      <c r="C31" s="286" t="s">
        <v>167</v>
      </c>
      <c r="D31" s="148"/>
      <c r="E31" s="148"/>
    </row>
    <row r="32" spans="2:5" ht="18.75" customHeight="1" x14ac:dyDescent="0.25">
      <c r="B32" s="145"/>
      <c r="C32" s="286" t="s">
        <v>169</v>
      </c>
      <c r="D32" s="148"/>
      <c r="E32" s="148"/>
    </row>
    <row r="33" spans="2:5" ht="14.4" thickBot="1" x14ac:dyDescent="0.3">
      <c r="B33" s="145"/>
      <c r="C33" s="279" t="s">
        <v>176</v>
      </c>
      <c r="D33" s="150"/>
      <c r="E33" s="150"/>
    </row>
    <row r="34" spans="2:5" ht="14.4" thickBot="1" x14ac:dyDescent="0.3">
      <c r="B34" s="1062" t="s">
        <v>124</v>
      </c>
      <c r="C34" s="1062"/>
      <c r="D34" s="151">
        <f>SUM(D27:D32)</f>
        <v>0</v>
      </c>
      <c r="E34" s="151">
        <f>SUM(E27:E32)</f>
        <v>0</v>
      </c>
    </row>
    <row r="35" spans="2:5" ht="13.8" x14ac:dyDescent="0.25">
      <c r="B35" s="1062"/>
      <c r="C35" s="1062"/>
      <c r="D35" s="148"/>
      <c r="E35" s="148"/>
    </row>
    <row r="36" spans="2:5" ht="13.8" x14ac:dyDescent="0.25">
      <c r="B36" s="1062" t="s">
        <v>125</v>
      </c>
      <c r="C36" s="1062"/>
      <c r="D36" s="148"/>
      <c r="E36" s="148"/>
    </row>
    <row r="37" spans="2:5" ht="13.8" x14ac:dyDescent="0.25">
      <c r="B37" s="145"/>
      <c r="C37" s="286" t="s">
        <v>170</v>
      </c>
      <c r="D37" s="148"/>
      <c r="E37" s="148"/>
    </row>
    <row r="38" spans="2:5" ht="13.8" x14ac:dyDescent="0.25">
      <c r="B38" s="145"/>
      <c r="C38" s="286" t="s">
        <v>174</v>
      </c>
      <c r="D38" s="148"/>
      <c r="E38" s="148"/>
    </row>
    <row r="39" spans="2:5" ht="13.8" x14ac:dyDescent="0.25">
      <c r="B39" s="145"/>
      <c r="C39" s="286" t="s">
        <v>172</v>
      </c>
      <c r="D39" s="148"/>
      <c r="E39" s="148"/>
    </row>
    <row r="40" spans="2:5" ht="27.6" x14ac:dyDescent="0.25">
      <c r="B40" s="145"/>
      <c r="C40" s="286" t="s">
        <v>171</v>
      </c>
      <c r="D40" s="148"/>
      <c r="E40" s="148"/>
    </row>
    <row r="41" spans="2:5" ht="27.6" x14ac:dyDescent="0.25">
      <c r="B41" s="145"/>
      <c r="C41" s="286" t="s">
        <v>173</v>
      </c>
      <c r="D41" s="148"/>
      <c r="E41" s="148"/>
    </row>
    <row r="42" spans="2:5" ht="14.4" thickBot="1" x14ac:dyDescent="0.3">
      <c r="B42" s="145"/>
      <c r="C42" s="279" t="s">
        <v>175</v>
      </c>
      <c r="D42" s="150"/>
      <c r="E42" s="150"/>
    </row>
    <row r="43" spans="2:5" ht="14.4" thickBot="1" x14ac:dyDescent="0.3">
      <c r="B43" s="1062" t="s">
        <v>126</v>
      </c>
      <c r="C43" s="1062"/>
      <c r="D43" s="151">
        <f>SUM(D37:D41)</f>
        <v>0</v>
      </c>
      <c r="E43" s="151">
        <f>SUM(E37:E41)</f>
        <v>0</v>
      </c>
    </row>
    <row r="44" spans="2:5" ht="13.8" x14ac:dyDescent="0.25">
      <c r="B44" s="145"/>
      <c r="C44" s="275"/>
      <c r="D44" s="148"/>
      <c r="E44" s="148"/>
    </row>
    <row r="45" spans="2:5" ht="13.8" x14ac:dyDescent="0.25">
      <c r="B45" s="145"/>
      <c r="C45" s="275" t="s">
        <v>127</v>
      </c>
      <c r="D45" s="147">
        <f>+D43+D34+D20+D23</f>
        <v>0</v>
      </c>
      <c r="E45" s="147">
        <f>+E43+E34+E20+E23</f>
        <v>0</v>
      </c>
    </row>
    <row r="46" spans="2:5" ht="13.8" x14ac:dyDescent="0.25">
      <c r="B46" s="145"/>
      <c r="C46" s="275" t="s">
        <v>128</v>
      </c>
      <c r="D46" s="148">
        <v>0</v>
      </c>
      <c r="E46" s="148">
        <f>+D47</f>
        <v>0</v>
      </c>
    </row>
    <row r="47" spans="2:5" ht="14.4" thickBot="1" x14ac:dyDescent="0.3">
      <c r="B47" s="1065" t="s">
        <v>129</v>
      </c>
      <c r="C47" s="1065"/>
      <c r="D47" s="152">
        <f>+D46+D45</f>
        <v>0</v>
      </c>
      <c r="E47" s="152">
        <f>+E46+E45</f>
        <v>0</v>
      </c>
    </row>
    <row r="48" spans="2:5" ht="13.8" thickTop="1" x14ac:dyDescent="0.25">
      <c r="D48" s="270">
        <f>+D47-BS!D5</f>
        <v>0</v>
      </c>
      <c r="E48" s="270">
        <f>+E47-BS!E5</f>
        <v>0</v>
      </c>
    </row>
  </sheetData>
  <mergeCells count="18">
    <mergeCell ref="B47:C47"/>
    <mergeCell ref="D24:D25"/>
    <mergeCell ref="B34:C34"/>
    <mergeCell ref="B35:C35"/>
    <mergeCell ref="B36:C36"/>
    <mergeCell ref="B43:C43"/>
    <mergeCell ref="B26:C26"/>
    <mergeCell ref="B2:C2"/>
    <mergeCell ref="E24:E25"/>
    <mergeCell ref="B23:C23"/>
    <mergeCell ref="B24:C24"/>
    <mergeCell ref="B25:C25"/>
    <mergeCell ref="B6:C6"/>
    <mergeCell ref="B7:C7"/>
    <mergeCell ref="B15:C15"/>
    <mergeCell ref="B19:C19"/>
    <mergeCell ref="B20:C20"/>
    <mergeCell ref="B21:C22"/>
  </mergeCells>
  <pageMargins left="0.7" right="0.59"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6228-9942-448F-AA40-7D8DCC99ECB9}">
  <sheetPr>
    <tabColor rgb="FFFFFF00"/>
  </sheetPr>
  <dimension ref="B3:H24"/>
  <sheetViews>
    <sheetView workbookViewId="0">
      <selection activeCell="D55" sqref="D55"/>
    </sheetView>
  </sheetViews>
  <sheetFormatPr defaultRowHeight="14.4" x14ac:dyDescent="0.35"/>
  <cols>
    <col min="2" max="2" width="22.5546875" bestFit="1" customWidth="1"/>
    <col min="3" max="4" width="13.6640625" customWidth="1"/>
    <col min="5" max="5" width="13.33203125" customWidth="1"/>
    <col min="6" max="6" width="12.44140625" customWidth="1"/>
    <col min="7" max="7" width="13.88671875" customWidth="1"/>
    <col min="8" max="8" width="14.88671875" customWidth="1"/>
  </cols>
  <sheetData>
    <row r="3" spans="2:8" ht="28.8" x14ac:dyDescent="0.35">
      <c r="C3" s="988" t="s">
        <v>265</v>
      </c>
      <c r="D3" s="989" t="s">
        <v>488</v>
      </c>
      <c r="E3" s="989" t="s">
        <v>489</v>
      </c>
      <c r="F3" s="989" t="s">
        <v>266</v>
      </c>
      <c r="G3" s="989" t="s">
        <v>521</v>
      </c>
      <c r="H3" s="989" t="s">
        <v>267</v>
      </c>
    </row>
    <row r="5" spans="2:8" ht="15" thickBot="1" x14ac:dyDescent="0.4">
      <c r="B5" s="990" t="s">
        <v>467</v>
      </c>
      <c r="C5" s="997">
        <v>0</v>
      </c>
      <c r="D5" s="997">
        <v>0</v>
      </c>
      <c r="E5" s="997">
        <v>0</v>
      </c>
      <c r="F5" s="997">
        <v>0</v>
      </c>
      <c r="G5" s="997">
        <v>0</v>
      </c>
      <c r="H5" s="997">
        <f>SUM(C5:G5)</f>
        <v>0</v>
      </c>
    </row>
    <row r="6" spans="2:8" ht="15" thickTop="1" x14ac:dyDescent="0.35">
      <c r="B6" s="990"/>
    </row>
    <row r="7" spans="2:8" x14ac:dyDescent="0.35">
      <c r="B7" s="994" t="s">
        <v>521</v>
      </c>
      <c r="G7" s="991">
        <f>+CPP!D34</f>
        <v>0</v>
      </c>
      <c r="H7" s="991">
        <f>SUM(C7:F7)</f>
        <v>0</v>
      </c>
    </row>
    <row r="8" spans="2:8" x14ac:dyDescent="0.35">
      <c r="B8" s="994" t="s">
        <v>488</v>
      </c>
      <c r="H8" s="991">
        <f t="shared" ref="H8:H11" si="0">SUM(C8:F8)</f>
        <v>0</v>
      </c>
    </row>
    <row r="9" spans="2:8" x14ac:dyDescent="0.35">
      <c r="B9" s="994" t="s">
        <v>574</v>
      </c>
      <c r="H9" s="991">
        <f t="shared" si="0"/>
        <v>0</v>
      </c>
    </row>
    <row r="10" spans="2:8" x14ac:dyDescent="0.35">
      <c r="B10" s="994" t="s">
        <v>575</v>
      </c>
      <c r="H10" s="991">
        <f t="shared" si="0"/>
        <v>0</v>
      </c>
    </row>
    <row r="11" spans="2:8" x14ac:dyDescent="0.35">
      <c r="B11" s="994" t="s">
        <v>576</v>
      </c>
      <c r="H11" s="991">
        <f t="shared" si="0"/>
        <v>0</v>
      </c>
    </row>
    <row r="12" spans="2:8" x14ac:dyDescent="0.35">
      <c r="B12" s="990"/>
    </row>
    <row r="13" spans="2:8" ht="15" thickBot="1" x14ac:dyDescent="0.4">
      <c r="B13" s="990" t="s">
        <v>492</v>
      </c>
      <c r="C13" s="995">
        <f>+BS!D45</f>
        <v>0</v>
      </c>
      <c r="D13" s="995">
        <f>+BS!D46</f>
        <v>0</v>
      </c>
      <c r="E13" s="995">
        <f>+BS!D47</f>
        <v>0</v>
      </c>
      <c r="F13" s="995">
        <f>+BS!D49</f>
        <v>0</v>
      </c>
      <c r="G13" s="995">
        <f>+BS!D50</f>
        <v>0</v>
      </c>
      <c r="H13" s="996">
        <f>SUM(C13:G13)</f>
        <v>0</v>
      </c>
    </row>
    <row r="14" spans="2:8" ht="15" thickTop="1" x14ac:dyDescent="0.35">
      <c r="B14" s="990"/>
      <c r="C14" s="998">
        <f>SUM(C7:C11,C5)-C13</f>
        <v>0</v>
      </c>
      <c r="D14" s="998">
        <f t="shared" ref="D14" si="1">SUM(D7:D11,D5)-D13</f>
        <v>0</v>
      </c>
      <c r="E14" s="998">
        <f t="shared" ref="E14" si="2">SUM(E7:E11,E5)-E13</f>
        <v>0</v>
      </c>
      <c r="F14" s="998">
        <f t="shared" ref="F14" si="3">SUM(F7:F11,F5)-F13</f>
        <v>0</v>
      </c>
      <c r="G14" s="998">
        <f t="shared" ref="G14" si="4">SUM(G7:G11,G5)-G13</f>
        <v>0</v>
      </c>
      <c r="H14" s="998">
        <f t="shared" ref="H14" si="5">SUM(H7:H11,H5)-H13</f>
        <v>0</v>
      </c>
    </row>
    <row r="15" spans="2:8" x14ac:dyDescent="0.35">
      <c r="B15" s="994" t="s">
        <v>521</v>
      </c>
      <c r="C15" s="992"/>
      <c r="G15" s="991">
        <f>+CPP!E34</f>
        <v>0</v>
      </c>
      <c r="H15" s="991">
        <f t="shared" ref="H15:H19" si="6">SUM(C15:F15)</f>
        <v>0</v>
      </c>
    </row>
    <row r="16" spans="2:8" x14ac:dyDescent="0.35">
      <c r="B16" s="994" t="s">
        <v>488</v>
      </c>
      <c r="C16" s="992"/>
      <c r="G16" s="991"/>
      <c r="H16" s="991">
        <f t="shared" si="6"/>
        <v>0</v>
      </c>
    </row>
    <row r="17" spans="2:8" x14ac:dyDescent="0.35">
      <c r="B17" s="994" t="s">
        <v>574</v>
      </c>
      <c r="C17" s="992"/>
      <c r="D17" s="992"/>
      <c r="E17" s="992"/>
      <c r="F17" s="992"/>
      <c r="G17" s="992"/>
      <c r="H17" s="991">
        <f t="shared" si="6"/>
        <v>0</v>
      </c>
    </row>
    <row r="18" spans="2:8" x14ac:dyDescent="0.35">
      <c r="B18" s="994" t="s">
        <v>575</v>
      </c>
      <c r="C18" s="992"/>
      <c r="D18" s="992"/>
      <c r="E18" s="992"/>
      <c r="F18" s="992"/>
      <c r="G18" s="992"/>
      <c r="H18" s="991">
        <f t="shared" si="6"/>
        <v>0</v>
      </c>
    </row>
    <row r="19" spans="2:8" x14ac:dyDescent="0.35">
      <c r="B19" s="994" t="s">
        <v>576</v>
      </c>
      <c r="C19" s="992"/>
      <c r="D19" s="992"/>
      <c r="E19" s="992"/>
      <c r="F19" s="992"/>
      <c r="G19" s="992"/>
      <c r="H19" s="991">
        <f t="shared" si="6"/>
        <v>0</v>
      </c>
    </row>
    <row r="20" spans="2:8" x14ac:dyDescent="0.35">
      <c r="B20" s="990"/>
      <c r="C20" s="992"/>
      <c r="D20" s="992"/>
      <c r="E20" s="992"/>
      <c r="F20" s="992"/>
      <c r="G20" s="992"/>
      <c r="H20" s="993"/>
    </row>
    <row r="21" spans="2:8" ht="15" thickBot="1" x14ac:dyDescent="0.4">
      <c r="B21" s="990" t="s">
        <v>582</v>
      </c>
      <c r="C21" s="995">
        <f>+BS!E45</f>
        <v>0</v>
      </c>
      <c r="D21" s="995">
        <f>+BS!E46</f>
        <v>0</v>
      </c>
      <c r="E21" s="995">
        <f>+BS!E47</f>
        <v>0</v>
      </c>
      <c r="F21" s="995">
        <f>+BS!E49</f>
        <v>0</v>
      </c>
      <c r="G21" s="995">
        <f>+BS!E50</f>
        <v>0</v>
      </c>
      <c r="H21" s="996">
        <f>SUM(C21:G21)</f>
        <v>0</v>
      </c>
    </row>
    <row r="22" spans="2:8" ht="15" thickTop="1" x14ac:dyDescent="0.35">
      <c r="C22" s="998">
        <f>SUM(C15:C19,C13)-C21</f>
        <v>0</v>
      </c>
      <c r="D22" s="998">
        <f t="shared" ref="D22:H22" si="7">SUM(D15:D19,D13)-D21</f>
        <v>0</v>
      </c>
      <c r="E22" s="998">
        <f t="shared" si="7"/>
        <v>0</v>
      </c>
      <c r="F22" s="998">
        <f t="shared" si="7"/>
        <v>0</v>
      </c>
      <c r="G22" s="998">
        <f t="shared" si="7"/>
        <v>0</v>
      </c>
      <c r="H22" s="998">
        <f t="shared" si="7"/>
        <v>0</v>
      </c>
    </row>
    <row r="23" spans="2:8" x14ac:dyDescent="0.35">
      <c r="C23" s="991"/>
    </row>
    <row r="24" spans="2:8" x14ac:dyDescent="0.35">
      <c r="C24" s="99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zoomScale="80" zoomScaleNormal="80" workbookViewId="0">
      <pane xSplit="2" ySplit="6" topLeftCell="C7" activePane="bottomRight" state="frozen"/>
      <selection activeCell="D55" sqref="D55"/>
      <selection pane="topRight" activeCell="D55" sqref="D55"/>
      <selection pane="bottomLeft" activeCell="D55" sqref="D55"/>
      <selection pane="bottomRight" activeCell="B27" sqref="B27:D27"/>
    </sheetView>
  </sheetViews>
  <sheetFormatPr defaultColWidth="9.109375" defaultRowHeight="13.8" x14ac:dyDescent="0.3"/>
  <cols>
    <col min="1" max="1" width="9.88671875" style="55" customWidth="1"/>
    <col min="2" max="2" width="16.6640625" style="55" customWidth="1"/>
    <col min="3" max="3" width="14.44140625" style="55" bestFit="1" customWidth="1"/>
    <col min="4" max="4" width="17" style="55" bestFit="1" customWidth="1"/>
    <col min="5" max="5" width="11.88671875" style="55" customWidth="1"/>
    <col min="6" max="6" width="18.5546875" style="55" customWidth="1"/>
    <col min="7" max="7" width="12.44140625" style="55" customWidth="1"/>
    <col min="8" max="8" width="13.44140625" style="55" customWidth="1"/>
    <col min="9" max="9" width="16.5546875" style="55" customWidth="1"/>
    <col min="10" max="10" width="0.5546875" style="55" customWidth="1"/>
    <col min="11" max="16384" width="9.109375" style="55"/>
  </cols>
  <sheetData>
    <row r="1" spans="2:9" ht="15.6" x14ac:dyDescent="0.3">
      <c r="B1" s="135" t="s">
        <v>434</v>
      </c>
    </row>
    <row r="2" spans="2:9" ht="14.4" thickBot="1" x14ac:dyDescent="0.35"/>
    <row r="3" spans="2:9" ht="16.5" customHeight="1" x14ac:dyDescent="0.3">
      <c r="B3" s="1066" t="s">
        <v>436</v>
      </c>
      <c r="C3" s="1067"/>
      <c r="D3" s="1067"/>
      <c r="E3" s="1067"/>
      <c r="F3" s="1067"/>
      <c r="G3" s="1067"/>
      <c r="H3" s="1067"/>
      <c r="I3" s="1068"/>
    </row>
    <row r="4" spans="2:9" ht="43.5" customHeight="1" x14ac:dyDescent="0.3">
      <c r="B4" s="444" t="s">
        <v>425</v>
      </c>
      <c r="C4" s="447" t="s">
        <v>6</v>
      </c>
      <c r="D4" s="448" t="s">
        <v>8</v>
      </c>
      <c r="E4" s="447" t="s">
        <v>184</v>
      </c>
      <c r="F4" s="446" t="s">
        <v>648</v>
      </c>
      <c r="G4" s="447" t="s">
        <v>437</v>
      </c>
      <c r="H4" s="446" t="s">
        <v>438</v>
      </c>
      <c r="I4" s="449" t="s">
        <v>304</v>
      </c>
    </row>
    <row r="5" spans="2:9" ht="12.75" customHeight="1" x14ac:dyDescent="0.3">
      <c r="B5" s="444" t="s">
        <v>435</v>
      </c>
      <c r="C5" s="59" t="s">
        <v>7</v>
      </c>
      <c r="D5" s="59" t="s">
        <v>7</v>
      </c>
      <c r="E5" s="59"/>
      <c r="F5" s="376"/>
      <c r="G5" s="1070" t="s">
        <v>195</v>
      </c>
      <c r="H5" s="1070"/>
      <c r="I5" s="450" t="s">
        <v>306</v>
      </c>
    </row>
    <row r="6" spans="2:9" ht="20.25" customHeight="1" thickBot="1" x14ac:dyDescent="0.35">
      <c r="B6" s="432" t="s">
        <v>14</v>
      </c>
      <c r="C6" s="433" t="s">
        <v>15</v>
      </c>
      <c r="D6" s="433" t="s">
        <v>25</v>
      </c>
      <c r="E6" s="433" t="s">
        <v>16</v>
      </c>
      <c r="F6" s="441" t="s">
        <v>17</v>
      </c>
      <c r="G6" s="453" t="s">
        <v>18</v>
      </c>
      <c r="H6" s="452" t="s">
        <v>19</v>
      </c>
      <c r="I6" s="451" t="s">
        <v>305</v>
      </c>
    </row>
    <row r="7" spans="2:9" ht="15" customHeight="1" x14ac:dyDescent="0.3">
      <c r="B7" s="1071" t="s">
        <v>646</v>
      </c>
      <c r="C7" s="1072"/>
      <c r="D7" s="1073"/>
      <c r="E7" s="166"/>
      <c r="F7" s="166"/>
      <c r="G7" s="223"/>
      <c r="H7" s="394"/>
      <c r="I7" s="266"/>
    </row>
    <row r="8" spans="2:9" x14ac:dyDescent="0.3">
      <c r="B8" s="66"/>
      <c r="C8" s="67"/>
      <c r="D8" s="213"/>
      <c r="E8" s="76"/>
      <c r="F8" s="76"/>
      <c r="G8" s="230"/>
      <c r="H8" s="224"/>
      <c r="I8" s="225"/>
    </row>
    <row r="9" spans="2:9" x14ac:dyDescent="0.3">
      <c r="B9" s="66" t="s">
        <v>20</v>
      </c>
      <c r="C9" s="252" t="str">
        <f>IF(E9&lt;&gt;"","[Data începerii!]","")</f>
        <v>[Data începerii!]</v>
      </c>
      <c r="D9" s="213" t="str">
        <f>IF(F9&lt;&gt;"Legitimat","[Data de terminare!]","")</f>
        <v/>
      </c>
      <c r="E9" s="76" t="s">
        <v>185</v>
      </c>
      <c r="F9" s="76" t="s">
        <v>188</v>
      </c>
      <c r="G9" s="224" t="str">
        <f>IF(E9="achizitie","[Suma totala!]",0)</f>
        <v>[Suma totala!]</v>
      </c>
      <c r="H9" s="224">
        <f>IF(E9="imprumut","[Suma totala!]",0)</f>
        <v>0</v>
      </c>
      <c r="I9" s="225"/>
    </row>
    <row r="10" spans="2:9" ht="27.6" x14ac:dyDescent="0.3">
      <c r="B10" s="66" t="s">
        <v>21</v>
      </c>
      <c r="C10" s="252" t="str">
        <f>IF(E10&lt;&gt;"","[Data începerii!]","")</f>
        <v>[Data începerii!]</v>
      </c>
      <c r="D10" s="213" t="str">
        <f>IF(F10&lt;&gt;"Legitimat","[Data de terminare!]","")</f>
        <v>[Data de terminare!]</v>
      </c>
      <c r="E10" s="76" t="s">
        <v>186</v>
      </c>
      <c r="F10" s="76" t="s">
        <v>241</v>
      </c>
      <c r="G10" s="224">
        <f>IF(E10="achizitie","[Suma totala!]",0)</f>
        <v>0</v>
      </c>
      <c r="H10" s="224" t="str">
        <f>IF(E10="imprumut","[Suma totala!]",0)</f>
        <v>[Suma totala!]</v>
      </c>
      <c r="I10" s="225"/>
    </row>
    <row r="11" spans="2:9" ht="27.6" x14ac:dyDescent="0.3">
      <c r="B11" s="66" t="s">
        <v>22</v>
      </c>
      <c r="C11" s="252" t="str">
        <f>IF(E11&lt;&gt;"","[Data începerii!]","")</f>
        <v>[Data începerii!]</v>
      </c>
      <c r="D11" s="213" t="str">
        <f>IF(F11&lt;&gt;"Legitimat","[Data de terminare!]","")</f>
        <v>[Data de terminare!]</v>
      </c>
      <c r="E11" s="76" t="s">
        <v>187</v>
      </c>
      <c r="F11" s="76" t="s">
        <v>242</v>
      </c>
      <c r="G11" s="224">
        <f>IF(E11="achizitie","[Suma totala!]",0)</f>
        <v>0</v>
      </c>
      <c r="H11" s="224">
        <f>IF(E11="imprumut","[Suma totala!]",0)</f>
        <v>0</v>
      </c>
      <c r="I11" s="225"/>
    </row>
    <row r="12" spans="2:9" x14ac:dyDescent="0.3">
      <c r="B12" s="66" t="s">
        <v>23</v>
      </c>
      <c r="C12" s="252" t="str">
        <f>IF(E12&lt;&gt;"","[Data începerii!]","")</f>
        <v>[Data începerii!]</v>
      </c>
      <c r="D12" s="213" t="str">
        <f>IF(F12&lt;&gt;"Legitimat","[Data de terminare!]","")</f>
        <v/>
      </c>
      <c r="E12" s="76" t="s">
        <v>187</v>
      </c>
      <c r="F12" s="76" t="s">
        <v>188</v>
      </c>
      <c r="G12" s="224">
        <f>IF(E12="achizitie","[Suma totala!]",0)</f>
        <v>0</v>
      </c>
      <c r="H12" s="224">
        <f>IF(E12="imprumut","[Suma totala!]",0)</f>
        <v>0</v>
      </c>
      <c r="I12" s="225"/>
    </row>
    <row r="13" spans="2:9" x14ac:dyDescent="0.3">
      <c r="B13" s="66" t="s">
        <v>183</v>
      </c>
      <c r="C13" s="252" t="str">
        <f>IF(E13&lt;&gt;"","[Data începerii!]","")</f>
        <v>[Data începerii!]</v>
      </c>
      <c r="D13" s="213" t="str">
        <f>IF(F13&lt;&gt;"Legitimat","[Data de terminare!]","")</f>
        <v/>
      </c>
      <c r="E13" s="76" t="s">
        <v>187</v>
      </c>
      <c r="F13" s="76" t="s">
        <v>188</v>
      </c>
      <c r="G13" s="224">
        <f>IF(E13="achizitie","[Suma totala!]",0)</f>
        <v>0</v>
      </c>
      <c r="H13" s="224">
        <f>IF(E13="imprumut","[Suma totala!]",0)</f>
        <v>0</v>
      </c>
      <c r="I13" s="225"/>
    </row>
    <row r="14" spans="2:9" x14ac:dyDescent="0.3">
      <c r="B14" s="214"/>
      <c r="C14" s="215"/>
      <c r="D14" s="213"/>
      <c r="E14" s="216"/>
      <c r="F14" s="76"/>
      <c r="G14" s="226"/>
      <c r="H14" s="395"/>
      <c r="I14" s="225"/>
    </row>
    <row r="15" spans="2:9" ht="14.4" thickBot="1" x14ac:dyDescent="0.35">
      <c r="B15" s="217" t="s">
        <v>27</v>
      </c>
      <c r="C15" s="218"/>
      <c r="D15" s="219"/>
      <c r="E15" s="218"/>
      <c r="F15" s="220"/>
      <c r="G15" s="227">
        <f>SUM(G8:G14)</f>
        <v>0</v>
      </c>
      <c r="H15" s="396">
        <f>SUM(H8:H14)</f>
        <v>0</v>
      </c>
      <c r="I15" s="400"/>
    </row>
    <row r="16" spans="2:9" ht="14.25" customHeight="1" thickTop="1" x14ac:dyDescent="0.3">
      <c r="B16" s="1071" t="s">
        <v>647</v>
      </c>
      <c r="C16" s="1072"/>
      <c r="D16" s="1073"/>
      <c r="E16" s="166"/>
      <c r="F16" s="166"/>
      <c r="G16" s="229"/>
      <c r="H16" s="397"/>
      <c r="I16" s="399"/>
    </row>
    <row r="17" spans="2:9" ht="10.5" customHeight="1" x14ac:dyDescent="0.3">
      <c r="B17" s="66"/>
      <c r="C17" s="67"/>
      <c r="D17" s="67"/>
      <c r="E17" s="76"/>
      <c r="F17" s="76"/>
      <c r="G17" s="230"/>
      <c r="H17" s="224"/>
      <c r="I17" s="225"/>
    </row>
    <row r="18" spans="2:9" x14ac:dyDescent="0.3">
      <c r="B18" s="66" t="s">
        <v>47</v>
      </c>
      <c r="C18" s="454" t="str">
        <f>IF(E18&lt;&gt;"","[Data începerii]","")</f>
        <v>[Data începerii]</v>
      </c>
      <c r="D18" s="213" t="str">
        <f>IF(F18&lt;&gt;"Legitimat","[Data de terminare!]","")</f>
        <v/>
      </c>
      <c r="E18" s="76" t="s">
        <v>185</v>
      </c>
      <c r="F18" s="76" t="s">
        <v>188</v>
      </c>
      <c r="G18" s="456" t="str">
        <f>IF(E18="achizitie","[Suma totala]",0)</f>
        <v>[Suma totala]</v>
      </c>
      <c r="H18" s="224">
        <f t="shared" ref="H18:H23" si="0">IF(E18="imprumut","[Suma totala!]",0)</f>
        <v>0</v>
      </c>
      <c r="I18" s="225"/>
    </row>
    <row r="19" spans="2:9" x14ac:dyDescent="0.3">
      <c r="B19" s="66" t="s">
        <v>21</v>
      </c>
      <c r="C19" s="454" t="str">
        <f>IF(E19&lt;&gt;"","[Data începerii]","")</f>
        <v>[Data începerii]</v>
      </c>
      <c r="D19" s="455" t="str">
        <f>IF(F19&lt;&gt;"Legitimat","[Data de terminare]","")</f>
        <v>[Data de terminare]</v>
      </c>
      <c r="E19" s="76" t="s">
        <v>186</v>
      </c>
      <c r="F19" s="76" t="s">
        <v>241</v>
      </c>
      <c r="G19" s="224">
        <f t="shared" ref="G19:G23" si="1">IF(E19="achizitie","[Suma totala!]",0)</f>
        <v>0</v>
      </c>
      <c r="H19" s="456" t="str">
        <f>IF(E19="imprumut","[Suma totala]",0)</f>
        <v>[Suma totala]</v>
      </c>
      <c r="I19" s="225"/>
    </row>
    <row r="20" spans="2:9" x14ac:dyDescent="0.3">
      <c r="B20" s="66" t="s">
        <v>50</v>
      </c>
      <c r="C20" s="454" t="str">
        <f>IF(E20&lt;&gt;"",C18,"")</f>
        <v>[Data începerii]</v>
      </c>
      <c r="D20" s="455" t="str">
        <f>IF(F20&lt;&gt;"Legitimat","[Data de terminare]","")</f>
        <v>[Data de terminare]</v>
      </c>
      <c r="E20" s="76" t="s">
        <v>186</v>
      </c>
      <c r="F20" s="76" t="s">
        <v>242</v>
      </c>
      <c r="G20" s="224">
        <f t="shared" si="1"/>
        <v>0</v>
      </c>
      <c r="H20" s="456" t="str">
        <f>IF(E20="imprumut","[Suma totala]",0)</f>
        <v>[Suma totala]</v>
      </c>
      <c r="I20" s="225"/>
    </row>
    <row r="21" spans="2:9" x14ac:dyDescent="0.3">
      <c r="B21" s="66" t="s">
        <v>51</v>
      </c>
      <c r="C21" s="454" t="str">
        <f>IF(E21&lt;&gt;"","[Data începerii]","")</f>
        <v>[Data începerii]</v>
      </c>
      <c r="D21" s="213" t="str">
        <f>IF(F21&lt;&gt;"Legitimat","[Data de terminare!]","")</f>
        <v/>
      </c>
      <c r="E21" s="76" t="s">
        <v>187</v>
      </c>
      <c r="F21" s="76" t="s">
        <v>188</v>
      </c>
      <c r="G21" s="224">
        <f t="shared" si="1"/>
        <v>0</v>
      </c>
      <c r="H21" s="224">
        <f t="shared" si="0"/>
        <v>0</v>
      </c>
      <c r="I21" s="225"/>
    </row>
    <row r="22" spans="2:9" x14ac:dyDescent="0.3">
      <c r="B22" s="66" t="s">
        <v>183</v>
      </c>
      <c r="C22" s="454" t="str">
        <f>IF(E22&lt;&gt;"","[Data începerii]","")</f>
        <v>[Data începerii]</v>
      </c>
      <c r="D22" s="213" t="str">
        <f>IF(F22&lt;&gt;"Legitimat","[Data de terminare!]","")</f>
        <v/>
      </c>
      <c r="E22" s="76" t="s">
        <v>187</v>
      </c>
      <c r="F22" s="76" t="s">
        <v>188</v>
      </c>
      <c r="G22" s="224">
        <f t="shared" si="1"/>
        <v>0</v>
      </c>
      <c r="H22" s="224">
        <f t="shared" si="0"/>
        <v>0</v>
      </c>
      <c r="I22" s="225"/>
    </row>
    <row r="23" spans="2:9" x14ac:dyDescent="0.3">
      <c r="B23" s="66" t="s">
        <v>72</v>
      </c>
      <c r="C23" s="67"/>
      <c r="D23" s="67"/>
      <c r="E23" s="76"/>
      <c r="F23" s="76"/>
      <c r="G23" s="224">
        <f t="shared" si="1"/>
        <v>0</v>
      </c>
      <c r="H23" s="224">
        <f t="shared" si="0"/>
        <v>0</v>
      </c>
      <c r="I23" s="225"/>
    </row>
    <row r="24" spans="2:9" x14ac:dyDescent="0.3">
      <c r="B24" s="221"/>
      <c r="C24" s="222"/>
      <c r="D24" s="222"/>
      <c r="E24" s="76"/>
      <c r="F24" s="76"/>
      <c r="G24" s="230"/>
      <c r="H24" s="224"/>
      <c r="I24" s="225"/>
    </row>
    <row r="25" spans="2:9" ht="14.4" thickBot="1" x14ac:dyDescent="0.35">
      <c r="B25" s="217" t="s">
        <v>28</v>
      </c>
      <c r="C25" s="218"/>
      <c r="D25" s="219"/>
      <c r="E25" s="218"/>
      <c r="F25" s="220"/>
      <c r="G25" s="227">
        <f>SUM(G17:G24)</f>
        <v>0</v>
      </c>
      <c r="H25" s="396">
        <f>SUM(H19:H24)</f>
        <v>0</v>
      </c>
      <c r="I25" s="228"/>
    </row>
    <row r="26" spans="2:9" ht="15" thickTop="1" thickBot="1" x14ac:dyDescent="0.35">
      <c r="B26" s="167" t="s">
        <v>478</v>
      </c>
      <c r="C26" s="168"/>
      <c r="D26" s="168"/>
      <c r="E26" s="169"/>
      <c r="F26" s="169"/>
      <c r="G26" s="232">
        <f>+G25+G15</f>
        <v>0</v>
      </c>
      <c r="H26" s="398">
        <f>+H25+H15</f>
        <v>0</v>
      </c>
      <c r="I26" s="233"/>
    </row>
    <row r="27" spans="2:9" x14ac:dyDescent="0.3">
      <c r="B27" s="1075" t="s">
        <v>656</v>
      </c>
      <c r="C27" s="1076"/>
      <c r="D27" s="1077"/>
      <c r="E27" s="166"/>
      <c r="F27" s="166"/>
      <c r="G27" s="229"/>
      <c r="H27" s="397"/>
      <c r="I27" s="399"/>
    </row>
    <row r="28" spans="2:9" x14ac:dyDescent="0.3">
      <c r="B28" s="66"/>
      <c r="C28" s="67"/>
      <c r="D28" s="67"/>
      <c r="E28" s="76"/>
      <c r="F28" s="76"/>
      <c r="G28" s="230"/>
      <c r="H28" s="224"/>
      <c r="I28" s="225"/>
    </row>
    <row r="29" spans="2:9" ht="27.6" x14ac:dyDescent="0.3">
      <c r="B29" s="66" t="s">
        <v>47</v>
      </c>
      <c r="C29" s="454" t="str">
        <f>IF(E29&lt;&gt;"","[Data începerii]","")</f>
        <v>[Data începerii]</v>
      </c>
      <c r="D29" s="213" t="str">
        <f>IF(F29&lt;&gt;"Legitimat","[Data de terminare!]","")</f>
        <v>[Data de terminare!]</v>
      </c>
      <c r="E29" s="76" t="s">
        <v>185</v>
      </c>
      <c r="F29" s="76"/>
      <c r="G29" s="456"/>
      <c r="H29" s="224"/>
      <c r="I29" s="225"/>
    </row>
    <row r="30" spans="2:9" x14ac:dyDescent="0.3">
      <c r="B30" s="66" t="s">
        <v>21</v>
      </c>
      <c r="C30" s="454" t="str">
        <f>IF(E30&lt;&gt;"","[Data începerii]","")</f>
        <v>[Data începerii]</v>
      </c>
      <c r="D30" s="455" t="str">
        <f>IF(F30&lt;&gt;"Legitimat","[Data de terminare]","")</f>
        <v>[Data de terminare]</v>
      </c>
      <c r="E30" s="76" t="s">
        <v>186</v>
      </c>
      <c r="F30" s="76"/>
      <c r="G30" s="224"/>
      <c r="H30" s="456"/>
      <c r="I30" s="225"/>
    </row>
    <row r="31" spans="2:9" x14ac:dyDescent="0.3">
      <c r="B31" s="66" t="s">
        <v>50</v>
      </c>
      <c r="C31" s="454" t="str">
        <f>IF(E31&lt;&gt;"",C29,"")</f>
        <v>[Data începerii]</v>
      </c>
      <c r="D31" s="455" t="str">
        <f>IF(F31&lt;&gt;"Legitimat","[Data de terminare]","")</f>
        <v>[Data de terminare]</v>
      </c>
      <c r="E31" s="76" t="s">
        <v>186</v>
      </c>
      <c r="F31" s="76"/>
      <c r="G31" s="224"/>
      <c r="H31" s="456"/>
      <c r="I31" s="225"/>
    </row>
    <row r="32" spans="2:9" ht="27.6" x14ac:dyDescent="0.3">
      <c r="B32" s="66" t="s">
        <v>51</v>
      </c>
      <c r="C32" s="454" t="str">
        <f>IF(E32&lt;&gt;"","[Data începerii]","")</f>
        <v>[Data începerii]</v>
      </c>
      <c r="D32" s="213" t="str">
        <f>IF(F32&lt;&gt;"Legitimat","[Data de terminare!]","")</f>
        <v>[Data de terminare!]</v>
      </c>
      <c r="E32" s="76" t="s">
        <v>187</v>
      </c>
      <c r="F32" s="76"/>
      <c r="G32" s="224"/>
      <c r="H32" s="224"/>
      <c r="I32" s="225"/>
    </row>
    <row r="33" spans="1:13" ht="27.6" x14ac:dyDescent="0.3">
      <c r="B33" s="66" t="s">
        <v>183</v>
      </c>
      <c r="C33" s="454" t="str">
        <f>IF(E33&lt;&gt;"","[Data începerii]","")</f>
        <v>[Data începerii]</v>
      </c>
      <c r="D33" s="213" t="str">
        <f>IF(F33&lt;&gt;"Legitimat","[Data de terminare!]","")</f>
        <v>[Data de terminare!]</v>
      </c>
      <c r="E33" s="76" t="s">
        <v>187</v>
      </c>
      <c r="F33" s="76"/>
      <c r="G33" s="224"/>
      <c r="H33" s="224"/>
      <c r="I33" s="225"/>
    </row>
    <row r="34" spans="1:13" x14ac:dyDescent="0.3">
      <c r="B34" s="66" t="s">
        <v>72</v>
      </c>
      <c r="C34" s="67"/>
      <c r="D34" s="67"/>
      <c r="E34" s="76"/>
      <c r="F34" s="76"/>
      <c r="G34" s="224"/>
      <c r="H34" s="224"/>
      <c r="I34" s="225"/>
    </row>
    <row r="35" spans="1:13" x14ac:dyDescent="0.3">
      <c r="B35" s="221"/>
      <c r="C35" s="222"/>
      <c r="D35" s="222"/>
      <c r="E35" s="76"/>
      <c r="F35" s="76"/>
      <c r="G35" s="230"/>
      <c r="H35" s="224"/>
      <c r="I35" s="225"/>
    </row>
    <row r="36" spans="1:13" ht="14.4" thickBot="1" x14ac:dyDescent="0.35">
      <c r="B36" s="217" t="s">
        <v>134</v>
      </c>
      <c r="C36" s="218"/>
      <c r="D36" s="219"/>
      <c r="E36" s="218"/>
      <c r="F36" s="220"/>
      <c r="G36" s="227"/>
      <c r="H36" s="396"/>
      <c r="I36" s="228"/>
    </row>
    <row r="37" spans="1:13" ht="15" thickTop="1" thickBot="1" x14ac:dyDescent="0.35">
      <c r="B37" s="167" t="s">
        <v>479</v>
      </c>
      <c r="C37" s="168"/>
      <c r="D37" s="168"/>
      <c r="E37" s="169"/>
      <c r="F37" s="169"/>
      <c r="G37" s="232"/>
      <c r="H37" s="232"/>
      <c r="I37" s="233"/>
    </row>
    <row r="38" spans="1:13" x14ac:dyDescent="0.3">
      <c r="G38" s="231"/>
      <c r="H38" s="231"/>
    </row>
    <row r="39" spans="1:13" x14ac:dyDescent="0.3">
      <c r="G39" s="231"/>
      <c r="H39" s="231"/>
    </row>
    <row r="40" spans="1:13" x14ac:dyDescent="0.3">
      <c r="A40" s="72">
        <f>+G26-'69_Achizitii'!G25-'69_Achizitii'!F25</f>
        <v>-200000</v>
      </c>
      <c r="B40" s="165" t="s">
        <v>33</v>
      </c>
      <c r="C40" s="1074" t="s">
        <v>439</v>
      </c>
      <c r="D40" s="1074"/>
      <c r="E40" s="1074"/>
      <c r="F40" s="1074"/>
      <c r="G40" s="1074"/>
      <c r="H40" s="1074"/>
      <c r="I40" s="1074"/>
      <c r="J40" s="1074"/>
      <c r="K40" s="1074"/>
      <c r="L40" s="1074"/>
    </row>
    <row r="41" spans="1:13" x14ac:dyDescent="0.3">
      <c r="A41" s="644"/>
      <c r="B41" s="209"/>
      <c r="C41" s="209"/>
      <c r="D41" s="209"/>
      <c r="E41" s="209"/>
      <c r="F41" s="209"/>
      <c r="G41" s="209"/>
      <c r="H41" s="209"/>
      <c r="I41" s="209"/>
      <c r="J41" s="209"/>
      <c r="K41" s="209"/>
      <c r="L41" s="209"/>
      <c r="M41" s="209"/>
    </row>
    <row r="42" spans="1:13" ht="12.75" customHeight="1" x14ac:dyDescent="0.3">
      <c r="B42" s="56" t="s">
        <v>36</v>
      </c>
      <c r="C42" s="56"/>
      <c r="D42" s="56"/>
    </row>
    <row r="43" spans="1:13" ht="12.75" customHeight="1" x14ac:dyDescent="0.3">
      <c r="B43" s="56" t="s">
        <v>275</v>
      </c>
      <c r="C43" s="56"/>
      <c r="D43" s="56"/>
    </row>
    <row r="44" spans="1:13" x14ac:dyDescent="0.3">
      <c r="B44" s="1069"/>
      <c r="C44" s="1069"/>
      <c r="D44" s="1069"/>
    </row>
    <row r="45" spans="1:13" x14ac:dyDescent="0.3">
      <c r="B45" s="1069" t="s">
        <v>37</v>
      </c>
      <c r="C45" s="1069"/>
    </row>
    <row r="46" spans="1:13" x14ac:dyDescent="0.3">
      <c r="B46" s="56" t="s">
        <v>38</v>
      </c>
      <c r="C46" s="56"/>
    </row>
  </sheetData>
  <mergeCells count="8">
    <mergeCell ref="B3:I3"/>
    <mergeCell ref="B44:D44"/>
    <mergeCell ref="B45:C45"/>
    <mergeCell ref="G5:H5"/>
    <mergeCell ref="B7:D7"/>
    <mergeCell ref="B16:D16"/>
    <mergeCell ref="C40:L40"/>
    <mergeCell ref="B27:D27"/>
  </mergeCells>
  <conditionalFormatting sqref="C9:C13">
    <cfRule type="containsText" dxfId="14" priority="34" stopIfTrue="1" operator="containsText" text="[Data începerii!]">
      <formula>NOT(ISERROR(SEARCH("[Data începerii!]",C9)))</formula>
    </cfRule>
  </conditionalFormatting>
  <conditionalFormatting sqref="C18:C22">
    <cfRule type="containsText" dxfId="13" priority="42" stopIfTrue="1" operator="containsText" text="[Data începerii!]">
      <formula>NOT(ISERROR(SEARCH("[Data începerii!]",C18)))</formula>
    </cfRule>
  </conditionalFormatting>
  <conditionalFormatting sqref="C29:C33">
    <cfRule type="containsText" dxfId="12" priority="28" stopIfTrue="1" operator="containsText" text="[Data începerii!]">
      <formula>NOT(ISERROR(SEARCH("[Data începerii!]",C29)))</formula>
    </cfRule>
  </conditionalFormatting>
  <conditionalFormatting sqref="C9:D13">
    <cfRule type="containsText" dxfId="11" priority="35" stopIfTrue="1" operator="containsText" text="[Data de terminare!]">
      <formula>NOT(ISERROR(SEARCH("[Data de terminare!]",C9)))</formula>
    </cfRule>
  </conditionalFormatting>
  <conditionalFormatting sqref="C18:D22">
    <cfRule type="containsText" dxfId="10" priority="43" stopIfTrue="1" operator="containsText" text="[Data de terminare!]">
      <formula>NOT(ISERROR(SEARCH("[Data de terminare!]",C18)))</formula>
    </cfRule>
  </conditionalFormatting>
  <conditionalFormatting sqref="C29:D33">
    <cfRule type="containsText" dxfId="9" priority="29" stopIfTrue="1" operator="containsText" text="[Data de terminare!]">
      <formula>NOT(ISERROR(SEARCH("[Data de terminare!]",C29)))</formula>
    </cfRule>
  </conditionalFormatting>
  <conditionalFormatting sqref="G9:I13">
    <cfRule type="containsText" dxfId="8" priority="37" stopIfTrue="1" operator="containsText" text="[Suma totala!]">
      <formula>NOT(ISERROR(SEARCH("[Suma totala!]",G9)))</formula>
    </cfRule>
  </conditionalFormatting>
  <conditionalFormatting sqref="G18:I23">
    <cfRule type="containsText" dxfId="7" priority="36" stopIfTrue="1" operator="containsText" text="[Suma totala!]">
      <formula>NOT(ISERROR(SEARCH("[Suma totala!]",G18)))</formula>
    </cfRule>
  </conditionalFormatting>
  <conditionalFormatting sqref="G29:I34">
    <cfRule type="containsText" dxfId="6" priority="27" stopIfTrue="1" operator="containsText" text="[Suma totala!]">
      <formula>NOT(ISERROR(SEARCH("[Suma totala!]",G29)))</formula>
    </cfRule>
  </conditionalFormatting>
  <dataValidations count="3">
    <dataValidation type="list" allowBlank="1" showInputMessage="1" showErrorMessage="1" sqref="E9:E13 E18:E24 E29:E35" xr:uid="{00000000-0002-0000-0300-000000000000}">
      <formula1>"Achizitie,Imprumut,Fara costuri"</formula1>
    </dataValidation>
    <dataValidation type="list" allowBlank="1" showInputMessage="1" showErrorMessage="1" sqref="F25 F15 F17 F36 F28" xr:uid="{00000000-0002-0000-0300-000001000000}">
      <formula1>"Legitimat,Contract incheiat"</formula1>
    </dataValidation>
    <dataValidation type="list" allowBlank="1" showInputMessage="1" showErrorMessage="1" sqref="F9:F14 F18:F24 F29:F35" xr:uid="{00000000-0002-0000-0300-000002000000}">
      <formula1>"Legitimat,Contract reziliat, Contract expirat"</formula1>
    </dataValidation>
  </dataValidations>
  <pageMargins left="0.35433070866141703" right="0.15748031496063" top="0.74803149606299202" bottom="0.74803149606299202" header="0.31496062992126" footer="0.31496062992126"/>
  <pageSetup paperSize="9" scale="9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9"/>
  <sheetViews>
    <sheetView zoomScale="75" zoomScaleNormal="75" workbookViewId="0">
      <pane xSplit="2" ySplit="6" topLeftCell="C7" activePane="bottomRight" state="frozen"/>
      <selection activeCell="D55" sqref="D55"/>
      <selection pane="topRight" activeCell="D55" sqref="D55"/>
      <selection pane="bottomLeft" activeCell="D55" sqref="D55"/>
      <selection pane="bottomRight" activeCell="Q6" sqref="Q6"/>
    </sheetView>
  </sheetViews>
  <sheetFormatPr defaultColWidth="9.109375" defaultRowHeight="13.8" x14ac:dyDescent="0.3"/>
  <cols>
    <col min="1" max="1" width="8.6640625" style="55" customWidth="1"/>
    <col min="2" max="2" width="17.109375" style="55" customWidth="1"/>
    <col min="3" max="3" width="11.44140625" style="55" bestFit="1" customWidth="1"/>
    <col min="4" max="4" width="10.88671875" style="55" customWidth="1"/>
    <col min="5" max="5" width="11.33203125" style="55" customWidth="1"/>
    <col min="6" max="6" width="12.5546875" style="55" customWidth="1"/>
    <col min="7" max="7" width="10.88671875" style="55" customWidth="1"/>
    <col min="8" max="8" width="11.33203125" style="55" customWidth="1"/>
    <col min="9" max="9" width="13" style="55" customWidth="1"/>
    <col min="10" max="10" width="12" style="55" customWidth="1"/>
    <col min="11" max="11" width="12.33203125" style="55" customWidth="1"/>
    <col min="12" max="12" width="10.33203125" style="55" customWidth="1"/>
    <col min="13" max="13" width="13.109375" style="55" customWidth="1"/>
    <col min="14" max="14" width="12.5546875" style="55" customWidth="1"/>
    <col min="15" max="15" width="12.6640625" style="55" customWidth="1"/>
    <col min="16" max="16" width="11.5546875" style="55" customWidth="1"/>
    <col min="17" max="17" width="11.5546875" style="401" customWidth="1"/>
    <col min="18" max="18" width="14.5546875" style="409" customWidth="1"/>
    <col min="19" max="19" width="17.44140625" style="55" customWidth="1"/>
    <col min="20" max="16384" width="9.109375" style="55"/>
  </cols>
  <sheetData>
    <row r="1" spans="2:19" ht="15.6" x14ac:dyDescent="0.3">
      <c r="B1" s="135" t="s">
        <v>377</v>
      </c>
    </row>
    <row r="2" spans="2:19" ht="14.4" thickBot="1" x14ac:dyDescent="0.35">
      <c r="F2" s="1091">
        <v>2024</v>
      </c>
      <c r="G2" s="1091"/>
      <c r="H2" s="1091"/>
      <c r="I2" s="1091"/>
      <c r="J2" s="1091"/>
      <c r="K2" s="1091"/>
      <c r="L2" s="1091"/>
      <c r="M2" s="1091"/>
      <c r="N2" s="1091"/>
      <c r="O2" s="1091"/>
      <c r="P2" s="1091"/>
      <c r="Q2" s="1091"/>
      <c r="R2" s="1091"/>
      <c r="S2" s="1091"/>
    </row>
    <row r="3" spans="2:19" ht="16.5" customHeight="1" x14ac:dyDescent="0.3">
      <c r="B3" s="1088" t="s">
        <v>428</v>
      </c>
      <c r="C3" s="1089"/>
      <c r="D3" s="1089"/>
      <c r="E3" s="1090"/>
      <c r="F3" s="1092" t="s">
        <v>1</v>
      </c>
      <c r="G3" s="1093"/>
      <c r="H3" s="1093"/>
      <c r="I3" s="1094"/>
      <c r="J3" s="1088" t="s">
        <v>2</v>
      </c>
      <c r="K3" s="1089"/>
      <c r="L3" s="1089"/>
      <c r="M3" s="1090"/>
      <c r="N3" s="1088" t="s">
        <v>3</v>
      </c>
      <c r="O3" s="1090"/>
      <c r="P3" s="1088" t="s">
        <v>4</v>
      </c>
      <c r="Q3" s="1089"/>
      <c r="R3" s="1089"/>
      <c r="S3" s="1090"/>
    </row>
    <row r="4" spans="2:19" ht="38.25" customHeight="1" x14ac:dyDescent="0.3">
      <c r="B4" s="444" t="s">
        <v>425</v>
      </c>
      <c r="C4" s="445" t="s">
        <v>429</v>
      </c>
      <c r="D4" s="447" t="s">
        <v>6</v>
      </c>
      <c r="E4" s="446" t="s">
        <v>8</v>
      </c>
      <c r="F4" s="1086" t="s">
        <v>9</v>
      </c>
      <c r="G4" s="1070" t="s">
        <v>642</v>
      </c>
      <c r="H4" s="1070" t="s">
        <v>643</v>
      </c>
      <c r="I4" s="1087" t="s">
        <v>10</v>
      </c>
      <c r="J4" s="1086" t="s">
        <v>9</v>
      </c>
      <c r="K4" s="59" t="s">
        <v>445</v>
      </c>
      <c r="L4" s="1097" t="s">
        <v>12</v>
      </c>
      <c r="M4" s="1087" t="s">
        <v>10</v>
      </c>
      <c r="N4" s="1086" t="s">
        <v>9</v>
      </c>
      <c r="O4" s="1084" t="s">
        <v>10</v>
      </c>
      <c r="P4" s="1086" t="s">
        <v>13</v>
      </c>
      <c r="Q4" s="1099" t="s">
        <v>309</v>
      </c>
      <c r="R4" s="1095" t="s">
        <v>433</v>
      </c>
      <c r="S4" s="377" t="s">
        <v>31</v>
      </c>
    </row>
    <row r="5" spans="2:19" ht="27.6" x14ac:dyDescent="0.3">
      <c r="B5" s="58"/>
      <c r="C5" s="73"/>
      <c r="D5" s="1084" t="s">
        <v>7</v>
      </c>
      <c r="E5" s="1085"/>
      <c r="F5" s="1086"/>
      <c r="G5" s="1070"/>
      <c r="H5" s="1070"/>
      <c r="I5" s="1087"/>
      <c r="J5" s="1086"/>
      <c r="K5" s="59" t="s">
        <v>11</v>
      </c>
      <c r="L5" s="1098"/>
      <c r="M5" s="1087"/>
      <c r="N5" s="1086"/>
      <c r="O5" s="1084"/>
      <c r="P5" s="1086"/>
      <c r="Q5" s="1100"/>
      <c r="R5" s="1096"/>
      <c r="S5" s="377" t="s">
        <v>30</v>
      </c>
    </row>
    <row r="6" spans="2:19" ht="28.2" thickBot="1" x14ac:dyDescent="0.35">
      <c r="B6" s="60"/>
      <c r="C6" s="74"/>
      <c r="D6" s="61"/>
      <c r="E6" s="62"/>
      <c r="F6" s="63" t="s">
        <v>14</v>
      </c>
      <c r="G6" s="64" t="s">
        <v>15</v>
      </c>
      <c r="H6" s="64" t="s">
        <v>25</v>
      </c>
      <c r="I6" s="65" t="s">
        <v>26</v>
      </c>
      <c r="J6" s="63" t="s">
        <v>17</v>
      </c>
      <c r="K6" s="64" t="s">
        <v>18</v>
      </c>
      <c r="L6" s="64" t="s">
        <v>19</v>
      </c>
      <c r="M6" s="65" t="s">
        <v>207</v>
      </c>
      <c r="N6" s="63" t="s">
        <v>208</v>
      </c>
      <c r="O6" s="78" t="s">
        <v>209</v>
      </c>
      <c r="P6" s="63" t="s">
        <v>210</v>
      </c>
      <c r="Q6" s="402" t="s">
        <v>268</v>
      </c>
      <c r="R6" s="309" t="s">
        <v>307</v>
      </c>
      <c r="S6" s="65" t="s">
        <v>308</v>
      </c>
    </row>
    <row r="7" spans="2:19" ht="15" customHeight="1" x14ac:dyDescent="0.3">
      <c r="B7" s="1082" t="s">
        <v>644</v>
      </c>
      <c r="C7" s="1083"/>
      <c r="D7" s="1083"/>
      <c r="E7" s="1083"/>
      <c r="F7" s="161"/>
      <c r="G7" s="162"/>
      <c r="H7" s="162"/>
      <c r="I7" s="163"/>
      <c r="J7" s="161"/>
      <c r="K7" s="162"/>
      <c r="L7" s="162"/>
      <c r="M7" s="163"/>
      <c r="N7" s="161"/>
      <c r="O7" s="164"/>
      <c r="P7" s="161"/>
      <c r="Q7" s="271"/>
      <c r="R7" s="410"/>
      <c r="S7" s="163"/>
    </row>
    <row r="8" spans="2:19" x14ac:dyDescent="0.3">
      <c r="B8" s="66"/>
      <c r="C8" s="75"/>
      <c r="D8" s="67"/>
      <c r="E8" s="68"/>
      <c r="F8" s="69"/>
      <c r="G8" s="70"/>
      <c r="H8" s="70"/>
      <c r="I8" s="71"/>
      <c r="J8" s="69"/>
      <c r="K8" s="70"/>
      <c r="L8" s="70"/>
      <c r="M8" s="71"/>
      <c r="N8" s="69"/>
      <c r="O8" s="79"/>
      <c r="P8" s="69"/>
      <c r="Q8" s="403"/>
      <c r="R8" s="411"/>
      <c r="S8" s="71"/>
    </row>
    <row r="9" spans="2:19" x14ac:dyDescent="0.3">
      <c r="B9" s="234" t="s">
        <v>20</v>
      </c>
      <c r="C9" s="235"/>
      <c r="D9" s="70"/>
      <c r="E9" s="79"/>
      <c r="F9" s="69">
        <v>100000</v>
      </c>
      <c r="G9" s="70"/>
      <c r="H9" s="70">
        <v>100000</v>
      </c>
      <c r="I9" s="71">
        <f>+F9+G9-H9</f>
        <v>0</v>
      </c>
      <c r="J9" s="69">
        <v>20000</v>
      </c>
      <c r="K9" s="70">
        <v>20000</v>
      </c>
      <c r="L9" s="70">
        <v>40000</v>
      </c>
      <c r="M9" s="71">
        <f>+J9+K9-L9</f>
        <v>0</v>
      </c>
      <c r="N9" s="69">
        <f>+F9-J9</f>
        <v>80000</v>
      </c>
      <c r="O9" s="79">
        <f>+I9-M9</f>
        <v>0</v>
      </c>
      <c r="P9" s="69">
        <v>120000</v>
      </c>
      <c r="Q9" s="403">
        <f>0.2*P9</f>
        <v>24000</v>
      </c>
      <c r="R9" s="411">
        <v>15000</v>
      </c>
      <c r="S9" s="71">
        <f>+P9-Q9-R9-(H9-L9)</f>
        <v>21000</v>
      </c>
    </row>
    <row r="10" spans="2:19" x14ac:dyDescent="0.3">
      <c r="B10" s="234" t="s">
        <v>21</v>
      </c>
      <c r="C10" s="235"/>
      <c r="D10" s="70"/>
      <c r="E10" s="79"/>
      <c r="F10" s="69"/>
      <c r="G10" s="70"/>
      <c r="H10" s="70"/>
      <c r="I10" s="71">
        <f>+F10+G10-H10</f>
        <v>0</v>
      </c>
      <c r="J10" s="69"/>
      <c r="K10" s="70"/>
      <c r="L10" s="70"/>
      <c r="M10" s="71">
        <f>+J10+K10-L10</f>
        <v>0</v>
      </c>
      <c r="N10" s="69">
        <f>+F10-J10</f>
        <v>0</v>
      </c>
      <c r="O10" s="79">
        <f>+I10-M10</f>
        <v>0</v>
      </c>
      <c r="P10" s="69">
        <v>0</v>
      </c>
      <c r="Q10" s="403"/>
      <c r="R10" s="411"/>
      <c r="S10" s="71">
        <f t="shared" ref="S10:S13" si="0">+P10-Q10-R10-(H10-L10)</f>
        <v>0</v>
      </c>
    </row>
    <row r="11" spans="2:19" x14ac:dyDescent="0.3">
      <c r="B11" s="234" t="s">
        <v>22</v>
      </c>
      <c r="C11" s="235"/>
      <c r="D11" s="70"/>
      <c r="E11" s="79"/>
      <c r="F11" s="69"/>
      <c r="G11" s="70"/>
      <c r="H11" s="70"/>
      <c r="I11" s="71">
        <f>+F11+G11-H11</f>
        <v>0</v>
      </c>
      <c r="J11" s="69"/>
      <c r="K11" s="70"/>
      <c r="L11" s="70"/>
      <c r="M11" s="71">
        <f>+J11+K11-L11</f>
        <v>0</v>
      </c>
      <c r="N11" s="69">
        <f>+F11-J11</f>
        <v>0</v>
      </c>
      <c r="O11" s="79">
        <f>+I11-M11</f>
        <v>0</v>
      </c>
      <c r="P11" s="69">
        <v>0</v>
      </c>
      <c r="Q11" s="403"/>
      <c r="R11" s="411"/>
      <c r="S11" s="71">
        <f t="shared" si="0"/>
        <v>0</v>
      </c>
    </row>
    <row r="12" spans="2:19" x14ac:dyDescent="0.3">
      <c r="B12" s="234" t="s">
        <v>23</v>
      </c>
      <c r="C12" s="235"/>
      <c r="D12" s="70"/>
      <c r="E12" s="79"/>
      <c r="F12" s="69"/>
      <c r="G12" s="70"/>
      <c r="H12" s="70"/>
      <c r="I12" s="71">
        <f>+F12+G12-H12</f>
        <v>0</v>
      </c>
      <c r="J12" s="69"/>
      <c r="K12" s="70"/>
      <c r="L12" s="70"/>
      <c r="M12" s="71">
        <f>+J12+K12-L12</f>
        <v>0</v>
      </c>
      <c r="N12" s="69">
        <f>+F12-J12</f>
        <v>0</v>
      </c>
      <c r="O12" s="79">
        <f>+I12-M12</f>
        <v>0</v>
      </c>
      <c r="P12" s="69">
        <v>0</v>
      </c>
      <c r="Q12" s="403"/>
      <c r="R12" s="411"/>
      <c r="S12" s="71">
        <f t="shared" si="0"/>
        <v>0</v>
      </c>
    </row>
    <row r="13" spans="2:19" x14ac:dyDescent="0.3">
      <c r="B13" s="234" t="s">
        <v>183</v>
      </c>
      <c r="C13" s="235"/>
      <c r="D13" s="70"/>
      <c r="E13" s="79"/>
      <c r="F13" s="69"/>
      <c r="G13" s="70"/>
      <c r="H13" s="70"/>
      <c r="I13" s="71">
        <f t="shared" ref="I13:I23" si="1">+F13+G13-H13</f>
        <v>0</v>
      </c>
      <c r="J13" s="69"/>
      <c r="K13" s="70"/>
      <c r="L13" s="70"/>
      <c r="M13" s="71">
        <f>+J13+K13-L13</f>
        <v>0</v>
      </c>
      <c r="N13" s="69">
        <f t="shared" ref="N13:N23" si="2">+F13-J13</f>
        <v>0</v>
      </c>
      <c r="O13" s="79">
        <f>+I13-M13</f>
        <v>0</v>
      </c>
      <c r="P13" s="69">
        <v>0</v>
      </c>
      <c r="Q13" s="403"/>
      <c r="R13" s="411"/>
      <c r="S13" s="71">
        <f t="shared" si="0"/>
        <v>0</v>
      </c>
    </row>
    <row r="14" spans="2:19" ht="14.4" thickBot="1" x14ac:dyDescent="0.35">
      <c r="B14" s="234" t="s">
        <v>72</v>
      </c>
      <c r="C14" s="235"/>
      <c r="D14" s="70"/>
      <c r="E14" s="79"/>
      <c r="F14" s="69"/>
      <c r="G14" s="70"/>
      <c r="H14" s="70"/>
      <c r="I14" s="71"/>
      <c r="J14" s="69"/>
      <c r="K14" s="70"/>
      <c r="L14" s="70"/>
      <c r="M14" s="71"/>
      <c r="N14" s="69"/>
      <c r="O14" s="79"/>
      <c r="P14" s="69"/>
      <c r="Q14" s="403"/>
      <c r="R14" s="411"/>
      <c r="S14" s="71"/>
    </row>
    <row r="15" spans="2:19" s="160" customFormat="1" ht="14.4" thickBot="1" x14ac:dyDescent="0.35">
      <c r="B15" s="236" t="s">
        <v>27</v>
      </c>
      <c r="C15" s="237"/>
      <c r="D15" s="238"/>
      <c r="E15" s="239"/>
      <c r="F15" s="236">
        <f t="shared" ref="F15:S15" si="3">SUM(F9:F14)</f>
        <v>100000</v>
      </c>
      <c r="G15" s="238">
        <f t="shared" si="3"/>
        <v>0</v>
      </c>
      <c r="H15" s="238">
        <f t="shared" si="3"/>
        <v>100000</v>
      </c>
      <c r="I15" s="240">
        <f t="shared" si="3"/>
        <v>0</v>
      </c>
      <c r="J15" s="236">
        <f t="shared" si="3"/>
        <v>20000</v>
      </c>
      <c r="K15" s="238">
        <f t="shared" si="3"/>
        <v>20000</v>
      </c>
      <c r="L15" s="238">
        <f t="shared" si="3"/>
        <v>40000</v>
      </c>
      <c r="M15" s="240">
        <f t="shared" si="3"/>
        <v>0</v>
      </c>
      <c r="N15" s="236">
        <f t="shared" si="3"/>
        <v>80000</v>
      </c>
      <c r="O15" s="239">
        <f t="shared" si="3"/>
        <v>0</v>
      </c>
      <c r="P15" s="236">
        <f t="shared" si="3"/>
        <v>120000</v>
      </c>
      <c r="Q15" s="404">
        <f>SUM(Q9:Q13)</f>
        <v>24000</v>
      </c>
      <c r="R15" s="412"/>
      <c r="S15" s="240">
        <f t="shared" si="3"/>
        <v>21000</v>
      </c>
    </row>
    <row r="16" spans="2:19" x14ac:dyDescent="0.3">
      <c r="B16" s="1080" t="s">
        <v>645</v>
      </c>
      <c r="C16" s="1081"/>
      <c r="D16" s="1081"/>
      <c r="E16" s="1081"/>
      <c r="F16" s="241"/>
      <c r="G16" s="242"/>
      <c r="H16" s="242"/>
      <c r="I16" s="243"/>
      <c r="J16" s="241"/>
      <c r="K16" s="242"/>
      <c r="L16" s="242"/>
      <c r="M16" s="243"/>
      <c r="N16" s="241"/>
      <c r="O16" s="244"/>
      <c r="P16" s="241"/>
      <c r="Q16" s="405"/>
      <c r="R16" s="413"/>
      <c r="S16" s="243"/>
    </row>
    <row r="17" spans="2:19" ht="10.5" customHeight="1" x14ac:dyDescent="0.3">
      <c r="B17" s="234"/>
      <c r="C17" s="235"/>
      <c r="D17" s="70"/>
      <c r="E17" s="79"/>
      <c r="F17" s="69"/>
      <c r="G17" s="70"/>
      <c r="H17" s="70"/>
      <c r="I17" s="71"/>
      <c r="J17" s="69"/>
      <c r="K17" s="70"/>
      <c r="L17" s="70"/>
      <c r="M17" s="71"/>
      <c r="N17" s="69"/>
      <c r="O17" s="79"/>
      <c r="P17" s="69"/>
      <c r="Q17" s="403"/>
      <c r="R17" s="411"/>
      <c r="S17" s="71"/>
    </row>
    <row r="18" spans="2:19" x14ac:dyDescent="0.3">
      <c r="B18" s="234" t="s">
        <v>47</v>
      </c>
      <c r="C18" s="235"/>
      <c r="D18" s="70"/>
      <c r="E18" s="79"/>
      <c r="F18" s="69">
        <v>0</v>
      </c>
      <c r="G18" s="70"/>
      <c r="H18" s="70"/>
      <c r="I18" s="71">
        <f t="shared" si="1"/>
        <v>0</v>
      </c>
      <c r="J18" s="69"/>
      <c r="K18" s="70">
        <v>0</v>
      </c>
      <c r="L18" s="70"/>
      <c r="M18" s="71">
        <f t="shared" ref="M18:M23" si="4">+J18+K18-L18</f>
        <v>0</v>
      </c>
      <c r="N18" s="69">
        <f t="shared" si="2"/>
        <v>0</v>
      </c>
      <c r="O18" s="79">
        <f t="shared" ref="O18:O23" si="5">+I18-M18</f>
        <v>0</v>
      </c>
      <c r="P18" s="69">
        <v>0</v>
      </c>
      <c r="Q18" s="403"/>
      <c r="R18" s="411"/>
      <c r="S18" s="71">
        <v>0</v>
      </c>
    </row>
    <row r="19" spans="2:19" s="401" customFormat="1" x14ac:dyDescent="0.3">
      <c r="B19" s="490" t="s">
        <v>21</v>
      </c>
      <c r="C19" s="491"/>
      <c r="D19" s="403"/>
      <c r="E19" s="492"/>
      <c r="F19" s="493"/>
      <c r="G19" s="403">
        <v>100000</v>
      </c>
      <c r="H19" s="403"/>
      <c r="I19" s="494">
        <f t="shared" si="1"/>
        <v>100000</v>
      </c>
      <c r="J19" s="493"/>
      <c r="K19" s="403">
        <v>20000</v>
      </c>
      <c r="L19" s="403"/>
      <c r="M19" s="494">
        <f t="shared" si="4"/>
        <v>20000</v>
      </c>
      <c r="N19" s="493">
        <f t="shared" si="2"/>
        <v>0</v>
      </c>
      <c r="O19" s="492">
        <f t="shared" si="5"/>
        <v>80000</v>
      </c>
      <c r="P19" s="493">
        <v>0</v>
      </c>
      <c r="Q19" s="403"/>
      <c r="R19" s="495"/>
      <c r="S19" s="494">
        <v>0</v>
      </c>
    </row>
    <row r="20" spans="2:19" x14ac:dyDescent="0.3">
      <c r="B20" s="234" t="s">
        <v>50</v>
      </c>
      <c r="C20" s="235"/>
      <c r="D20" s="70"/>
      <c r="E20" s="79"/>
      <c r="F20" s="69"/>
      <c r="G20" s="70"/>
      <c r="H20" s="70"/>
      <c r="I20" s="71">
        <f t="shared" si="1"/>
        <v>0</v>
      </c>
      <c r="J20" s="69"/>
      <c r="K20" s="70"/>
      <c r="L20" s="70"/>
      <c r="M20" s="71">
        <f t="shared" si="4"/>
        <v>0</v>
      </c>
      <c r="N20" s="69">
        <f t="shared" si="2"/>
        <v>0</v>
      </c>
      <c r="O20" s="79">
        <f t="shared" si="5"/>
        <v>0</v>
      </c>
      <c r="P20" s="69">
        <v>0</v>
      </c>
      <c r="Q20" s="403"/>
      <c r="R20" s="411"/>
      <c r="S20" s="71">
        <v>0</v>
      </c>
    </row>
    <row r="21" spans="2:19" x14ac:dyDescent="0.3">
      <c r="B21" s="234" t="s">
        <v>51</v>
      </c>
      <c r="C21" s="235"/>
      <c r="D21" s="70"/>
      <c r="E21" s="79"/>
      <c r="F21" s="69"/>
      <c r="G21" s="70"/>
      <c r="H21" s="70"/>
      <c r="I21" s="71">
        <f t="shared" si="1"/>
        <v>0</v>
      </c>
      <c r="J21" s="69"/>
      <c r="K21" s="70"/>
      <c r="L21" s="70"/>
      <c r="M21" s="71">
        <f t="shared" si="4"/>
        <v>0</v>
      </c>
      <c r="N21" s="69">
        <f t="shared" si="2"/>
        <v>0</v>
      </c>
      <c r="O21" s="79">
        <f t="shared" si="5"/>
        <v>0</v>
      </c>
      <c r="P21" s="69">
        <v>0</v>
      </c>
      <c r="Q21" s="403"/>
      <c r="R21" s="411"/>
      <c r="S21" s="71">
        <v>0</v>
      </c>
    </row>
    <row r="22" spans="2:19" x14ac:dyDescent="0.3">
      <c r="B22" s="234" t="s">
        <v>183</v>
      </c>
      <c r="C22" s="235"/>
      <c r="D22" s="70"/>
      <c r="E22" s="79"/>
      <c r="F22" s="69"/>
      <c r="G22" s="70"/>
      <c r="H22" s="70"/>
      <c r="I22" s="71">
        <f t="shared" si="1"/>
        <v>0</v>
      </c>
      <c r="J22" s="69"/>
      <c r="K22" s="70"/>
      <c r="L22" s="70"/>
      <c r="M22" s="71">
        <f t="shared" si="4"/>
        <v>0</v>
      </c>
      <c r="N22" s="69">
        <f t="shared" si="2"/>
        <v>0</v>
      </c>
      <c r="O22" s="79">
        <f t="shared" si="5"/>
        <v>0</v>
      </c>
      <c r="P22" s="69">
        <v>0</v>
      </c>
      <c r="Q22" s="403"/>
      <c r="R22" s="411"/>
      <c r="S22" s="71">
        <v>0</v>
      </c>
    </row>
    <row r="23" spans="2:19" ht="14.4" thickBot="1" x14ac:dyDescent="0.35">
      <c r="B23" s="245" t="s">
        <v>72</v>
      </c>
      <c r="C23" s="246"/>
      <c r="D23" s="156"/>
      <c r="E23" s="159"/>
      <c r="F23" s="158"/>
      <c r="G23" s="156"/>
      <c r="H23" s="156"/>
      <c r="I23" s="157">
        <f t="shared" si="1"/>
        <v>0</v>
      </c>
      <c r="J23" s="158"/>
      <c r="K23" s="156"/>
      <c r="L23" s="156"/>
      <c r="M23" s="157">
        <f t="shared" si="4"/>
        <v>0</v>
      </c>
      <c r="N23" s="158">
        <f t="shared" si="2"/>
        <v>0</v>
      </c>
      <c r="O23" s="159">
        <f t="shared" si="5"/>
        <v>0</v>
      </c>
      <c r="P23" s="158">
        <v>0</v>
      </c>
      <c r="Q23" s="406"/>
      <c r="R23" s="414"/>
      <c r="S23" s="157">
        <v>0</v>
      </c>
    </row>
    <row r="24" spans="2:19" s="160" customFormat="1" ht="14.4" thickBot="1" x14ac:dyDescent="0.35">
      <c r="B24" s="236" t="s">
        <v>28</v>
      </c>
      <c r="C24" s="237"/>
      <c r="D24" s="238"/>
      <c r="E24" s="239"/>
      <c r="F24" s="236">
        <f t="shared" ref="F24:S24" si="6">SUM(F18:F23)</f>
        <v>0</v>
      </c>
      <c r="G24" s="238">
        <f t="shared" si="6"/>
        <v>100000</v>
      </c>
      <c r="H24" s="238">
        <f t="shared" si="6"/>
        <v>0</v>
      </c>
      <c r="I24" s="240">
        <f t="shared" si="6"/>
        <v>100000</v>
      </c>
      <c r="J24" s="236">
        <f t="shared" si="6"/>
        <v>0</v>
      </c>
      <c r="K24" s="238">
        <f t="shared" si="6"/>
        <v>20000</v>
      </c>
      <c r="L24" s="238">
        <f t="shared" si="6"/>
        <v>0</v>
      </c>
      <c r="M24" s="240">
        <f t="shared" si="6"/>
        <v>20000</v>
      </c>
      <c r="N24" s="236">
        <f t="shared" si="6"/>
        <v>0</v>
      </c>
      <c r="O24" s="239">
        <f t="shared" si="6"/>
        <v>80000</v>
      </c>
      <c r="P24" s="236">
        <f t="shared" si="6"/>
        <v>0</v>
      </c>
      <c r="Q24" s="404">
        <f>SUM(Q18:Q23)</f>
        <v>0</v>
      </c>
      <c r="R24" s="412">
        <f>SUM(R18:R23)</f>
        <v>0</v>
      </c>
      <c r="S24" s="240">
        <f t="shared" si="6"/>
        <v>0</v>
      </c>
    </row>
    <row r="25" spans="2:19" s="160" customFormat="1" ht="14.4" thickBot="1" x14ac:dyDescent="0.35">
      <c r="B25" s="247" t="s">
        <v>29</v>
      </c>
      <c r="C25" s="248"/>
      <c r="D25" s="249"/>
      <c r="E25" s="250"/>
      <c r="F25" s="247">
        <f t="shared" ref="F25:S25" si="7">+F24+F15</f>
        <v>100000</v>
      </c>
      <c r="G25" s="249">
        <f t="shared" si="7"/>
        <v>100000</v>
      </c>
      <c r="H25" s="249">
        <f t="shared" si="7"/>
        <v>100000</v>
      </c>
      <c r="I25" s="251">
        <f t="shared" si="7"/>
        <v>100000</v>
      </c>
      <c r="J25" s="247">
        <f t="shared" si="7"/>
        <v>20000</v>
      </c>
      <c r="K25" s="249">
        <f t="shared" si="7"/>
        <v>40000</v>
      </c>
      <c r="L25" s="249">
        <f t="shared" si="7"/>
        <v>40000</v>
      </c>
      <c r="M25" s="251">
        <f t="shared" si="7"/>
        <v>20000</v>
      </c>
      <c r="N25" s="247">
        <f t="shared" si="7"/>
        <v>80000</v>
      </c>
      <c r="O25" s="250">
        <f t="shared" si="7"/>
        <v>80000</v>
      </c>
      <c r="P25" s="247">
        <f t="shared" si="7"/>
        <v>120000</v>
      </c>
      <c r="Q25" s="407"/>
      <c r="R25" s="415"/>
      <c r="S25" s="251">
        <f t="shared" si="7"/>
        <v>21000</v>
      </c>
    </row>
    <row r="26" spans="2:19" x14ac:dyDescent="0.3">
      <c r="B26" s="1078" t="s">
        <v>655</v>
      </c>
      <c r="C26" s="1079"/>
      <c r="D26" s="1079"/>
      <c r="E26" s="1079"/>
      <c r="F26" s="241"/>
      <c r="G26" s="242"/>
      <c r="H26" s="242"/>
      <c r="I26" s="243"/>
      <c r="J26" s="241"/>
      <c r="K26" s="242"/>
      <c r="L26" s="242"/>
      <c r="M26" s="243"/>
      <c r="N26" s="241"/>
      <c r="O26" s="244"/>
      <c r="P26" s="241"/>
      <c r="Q26" s="405"/>
      <c r="R26" s="413"/>
      <c r="S26" s="243"/>
    </row>
    <row r="27" spans="2:19" x14ac:dyDescent="0.3">
      <c r="B27" s="234"/>
      <c r="C27" s="235"/>
      <c r="D27" s="70"/>
      <c r="E27" s="79"/>
      <c r="F27" s="69"/>
      <c r="G27" s="70"/>
      <c r="H27" s="70"/>
      <c r="I27" s="71"/>
      <c r="J27" s="69"/>
      <c r="K27" s="70"/>
      <c r="L27" s="70"/>
      <c r="M27" s="71"/>
      <c r="N27" s="69"/>
      <c r="O27" s="79"/>
      <c r="P27" s="69"/>
      <c r="Q27" s="403"/>
      <c r="R27" s="411"/>
      <c r="S27" s="71"/>
    </row>
    <row r="28" spans="2:19" x14ac:dyDescent="0.3">
      <c r="B28" s="234" t="s">
        <v>47</v>
      </c>
      <c r="C28" s="235"/>
      <c r="D28" s="70"/>
      <c r="E28" s="79"/>
      <c r="F28" s="69"/>
      <c r="G28" s="70"/>
      <c r="H28" s="70"/>
      <c r="I28" s="71"/>
      <c r="J28" s="69"/>
      <c r="K28" s="70"/>
      <c r="L28" s="70"/>
      <c r="M28" s="71"/>
      <c r="N28" s="69"/>
      <c r="O28" s="79"/>
      <c r="P28" s="69"/>
      <c r="Q28" s="403"/>
      <c r="R28" s="411"/>
      <c r="S28" s="71"/>
    </row>
    <row r="29" spans="2:19" x14ac:dyDescent="0.3">
      <c r="B29" s="234" t="s">
        <v>21</v>
      </c>
      <c r="C29" s="235"/>
      <c r="D29" s="70"/>
      <c r="E29" s="79"/>
      <c r="F29" s="69"/>
      <c r="G29" s="70"/>
      <c r="H29" s="70"/>
      <c r="I29" s="71"/>
      <c r="J29" s="69"/>
      <c r="K29" s="70"/>
      <c r="L29" s="70"/>
      <c r="M29" s="71"/>
      <c r="N29" s="69"/>
      <c r="O29" s="79"/>
      <c r="P29" s="69"/>
      <c r="Q29" s="403"/>
      <c r="R29" s="411"/>
      <c r="S29" s="71"/>
    </row>
    <row r="30" spans="2:19" x14ac:dyDescent="0.3">
      <c r="B30" s="234" t="s">
        <v>50</v>
      </c>
      <c r="C30" s="235"/>
      <c r="D30" s="70"/>
      <c r="E30" s="79"/>
      <c r="F30" s="69"/>
      <c r="G30" s="70"/>
      <c r="H30" s="70"/>
      <c r="I30" s="71"/>
      <c r="J30" s="69"/>
      <c r="K30" s="70"/>
      <c r="L30" s="70"/>
      <c r="M30" s="71"/>
      <c r="N30" s="69"/>
      <c r="O30" s="79"/>
      <c r="P30" s="69"/>
      <c r="Q30" s="403"/>
      <c r="R30" s="411"/>
      <c r="S30" s="71"/>
    </row>
    <row r="31" spans="2:19" x14ac:dyDescent="0.3">
      <c r="B31" s="234" t="s">
        <v>51</v>
      </c>
      <c r="C31" s="235"/>
      <c r="D31" s="70"/>
      <c r="E31" s="79"/>
      <c r="F31" s="69"/>
      <c r="G31" s="70"/>
      <c r="H31" s="70"/>
      <c r="I31" s="71"/>
      <c r="J31" s="69"/>
      <c r="K31" s="70"/>
      <c r="L31" s="70"/>
      <c r="M31" s="71"/>
      <c r="N31" s="69"/>
      <c r="O31" s="79"/>
      <c r="P31" s="69"/>
      <c r="Q31" s="403"/>
      <c r="R31" s="411"/>
      <c r="S31" s="71"/>
    </row>
    <row r="32" spans="2:19" x14ac:dyDescent="0.3">
      <c r="B32" s="234" t="s">
        <v>183</v>
      </c>
      <c r="C32" s="235"/>
      <c r="D32" s="70"/>
      <c r="E32" s="79"/>
      <c r="F32" s="69"/>
      <c r="G32" s="70"/>
      <c r="H32" s="70"/>
      <c r="I32" s="71"/>
      <c r="J32" s="69"/>
      <c r="K32" s="70"/>
      <c r="L32" s="70"/>
      <c r="M32" s="71"/>
      <c r="N32" s="69"/>
      <c r="O32" s="79"/>
      <c r="P32" s="69"/>
      <c r="Q32" s="403"/>
      <c r="R32" s="411"/>
      <c r="S32" s="71"/>
    </row>
    <row r="33" spans="1:19" ht="14.4" thickBot="1" x14ac:dyDescent="0.35">
      <c r="B33" s="245" t="s">
        <v>72</v>
      </c>
      <c r="C33" s="246"/>
      <c r="D33" s="156"/>
      <c r="E33" s="159"/>
      <c r="F33" s="158"/>
      <c r="G33" s="156"/>
      <c r="H33" s="156"/>
      <c r="I33" s="157"/>
      <c r="J33" s="158"/>
      <c r="K33" s="156"/>
      <c r="L33" s="156"/>
      <c r="M33" s="157"/>
      <c r="N33" s="158"/>
      <c r="O33" s="159"/>
      <c r="P33" s="158"/>
      <c r="Q33" s="406"/>
      <c r="R33" s="414"/>
      <c r="S33" s="157"/>
    </row>
    <row r="34" spans="1:19" ht="14.4" thickBot="1" x14ac:dyDescent="0.35">
      <c r="B34" s="236" t="s">
        <v>134</v>
      </c>
      <c r="C34" s="237"/>
      <c r="D34" s="238"/>
      <c r="E34" s="239"/>
      <c r="F34" s="236"/>
      <c r="G34" s="238"/>
      <c r="H34" s="238"/>
      <c r="I34" s="240"/>
      <c r="J34" s="236"/>
      <c r="K34" s="238"/>
      <c r="L34" s="238"/>
      <c r="M34" s="240"/>
      <c r="N34" s="236"/>
      <c r="O34" s="239"/>
      <c r="P34" s="236"/>
      <c r="Q34" s="404"/>
      <c r="R34" s="412"/>
      <c r="S34" s="240"/>
    </row>
    <row r="35" spans="1:19" s="160" customFormat="1" ht="14.4" thickBot="1" x14ac:dyDescent="0.35">
      <c r="B35" s="489" t="s">
        <v>480</v>
      </c>
      <c r="C35" s="248"/>
      <c r="D35" s="249"/>
      <c r="E35" s="250"/>
      <c r="F35" s="247"/>
      <c r="G35" s="249"/>
      <c r="H35" s="249"/>
      <c r="I35" s="251"/>
      <c r="J35" s="247"/>
      <c r="K35" s="249"/>
      <c r="L35" s="249"/>
      <c r="M35" s="251"/>
      <c r="N35" s="247"/>
      <c r="O35" s="250"/>
      <c r="P35" s="247"/>
      <c r="Q35" s="407"/>
      <c r="R35" s="415"/>
      <c r="S35" s="251"/>
    </row>
    <row r="40" spans="1:19" x14ac:dyDescent="0.3">
      <c r="A40" s="72">
        <f>K25+CPP!E18</f>
        <v>40000</v>
      </c>
      <c r="B40" s="165" t="s">
        <v>33</v>
      </c>
      <c r="C40" s="165"/>
      <c r="D40" s="1074" t="s">
        <v>135</v>
      </c>
      <c r="E40" s="1074"/>
      <c r="F40" s="1074"/>
      <c r="G40" s="1074"/>
      <c r="H40" s="1074"/>
      <c r="I40" s="1074"/>
      <c r="J40" s="1074"/>
      <c r="K40" s="1074"/>
      <c r="L40" s="1074"/>
      <c r="M40" s="1074"/>
      <c r="N40" s="1074"/>
      <c r="O40" s="1074"/>
      <c r="P40" s="1074"/>
      <c r="Q40" s="1074"/>
      <c r="R40" s="1074"/>
      <c r="S40" s="1074"/>
    </row>
    <row r="41" spans="1:19" x14ac:dyDescent="0.3">
      <c r="A41" s="72">
        <f>N25-BS!D13</f>
        <v>80000</v>
      </c>
      <c r="B41" s="165" t="s">
        <v>46</v>
      </c>
      <c r="C41" s="165"/>
      <c r="D41" s="1074" t="s">
        <v>137</v>
      </c>
      <c r="E41" s="1074"/>
      <c r="F41" s="1074"/>
      <c r="G41" s="1074"/>
      <c r="H41" s="1074"/>
      <c r="I41" s="1074"/>
      <c r="J41" s="1074"/>
      <c r="K41" s="1074"/>
      <c r="L41" s="1074"/>
      <c r="M41" s="1074"/>
      <c r="N41" s="1074"/>
      <c r="O41" s="1074"/>
      <c r="P41" s="1074"/>
      <c r="Q41" s="1074"/>
      <c r="R41" s="1074"/>
      <c r="S41" s="1074"/>
    </row>
    <row r="42" spans="1:19" x14ac:dyDescent="0.3">
      <c r="A42" s="72">
        <f>O25-BS!E13</f>
        <v>80000</v>
      </c>
      <c r="B42" s="165" t="s">
        <v>34</v>
      </c>
      <c r="C42" s="165"/>
      <c r="D42" s="1074" t="s">
        <v>137</v>
      </c>
      <c r="E42" s="1074"/>
      <c r="F42" s="1074"/>
      <c r="G42" s="1074"/>
      <c r="H42" s="1074"/>
      <c r="I42" s="1074"/>
      <c r="J42" s="1074"/>
      <c r="K42" s="1074"/>
      <c r="L42" s="1074"/>
      <c r="M42" s="1074"/>
      <c r="N42" s="1074"/>
      <c r="O42" s="1074"/>
      <c r="P42" s="1074"/>
      <c r="Q42" s="408"/>
      <c r="R42" s="416"/>
    </row>
    <row r="43" spans="1:19" x14ac:dyDescent="0.3">
      <c r="A43" s="72">
        <f>+S25-CPP!E23</f>
        <v>21000</v>
      </c>
      <c r="B43" s="165" t="s">
        <v>35</v>
      </c>
      <c r="C43" s="165"/>
      <c r="D43" s="1074" t="s">
        <v>136</v>
      </c>
      <c r="E43" s="1074"/>
      <c r="F43" s="1074"/>
      <c r="G43" s="1074"/>
      <c r="H43" s="1074"/>
      <c r="I43" s="1074"/>
      <c r="J43" s="1074"/>
      <c r="K43" s="1074"/>
      <c r="L43" s="1074"/>
      <c r="M43" s="1074"/>
      <c r="N43" s="1074"/>
      <c r="O43" s="1074"/>
      <c r="P43" s="1074"/>
      <c r="Q43" s="408"/>
      <c r="R43" s="416"/>
    </row>
    <row r="44" spans="1:19" x14ac:dyDescent="0.3">
      <c r="B44" s="1069"/>
      <c r="C44" s="1069"/>
      <c r="D44" s="1069"/>
      <c r="E44" s="1069"/>
    </row>
    <row r="45" spans="1:19" x14ac:dyDescent="0.3">
      <c r="B45" s="1074" t="s">
        <v>36</v>
      </c>
      <c r="C45" s="1074"/>
      <c r="D45" s="1074"/>
      <c r="E45" s="1074"/>
      <c r="F45" s="1074"/>
      <c r="G45" s="1074"/>
      <c r="H45" s="1074"/>
      <c r="I45" s="1074"/>
      <c r="J45" s="1074"/>
      <c r="K45" s="1074"/>
      <c r="L45" s="1074"/>
      <c r="M45" s="1074"/>
      <c r="N45" s="1074"/>
      <c r="O45" s="1074"/>
      <c r="P45" s="1074"/>
      <c r="Q45" s="1074"/>
      <c r="R45" s="1074"/>
      <c r="S45" s="1074"/>
    </row>
    <row r="46" spans="1:19" ht="25.5" customHeight="1" x14ac:dyDescent="0.3">
      <c r="B46" s="1074" t="s">
        <v>276</v>
      </c>
      <c r="C46" s="1074"/>
      <c r="D46" s="1074"/>
      <c r="E46" s="1074"/>
      <c r="F46" s="1074"/>
      <c r="G46" s="1074"/>
      <c r="H46" s="1074"/>
      <c r="I46" s="1074"/>
      <c r="J46" s="1074"/>
      <c r="K46" s="1074"/>
      <c r="L46" s="1074"/>
      <c r="M46" s="1074"/>
      <c r="N46" s="1074"/>
      <c r="O46" s="1074"/>
      <c r="P46" s="1074"/>
      <c r="Q46" s="1074"/>
      <c r="R46" s="1074"/>
      <c r="S46" s="1074"/>
    </row>
    <row r="47" spans="1:19" x14ac:dyDescent="0.3">
      <c r="B47" s="1069"/>
      <c r="C47" s="1069"/>
      <c r="D47" s="1069"/>
      <c r="E47" s="1069"/>
    </row>
    <row r="48" spans="1:19" x14ac:dyDescent="0.3">
      <c r="B48" s="1069" t="s">
        <v>37</v>
      </c>
      <c r="C48" s="1069"/>
      <c r="D48" s="1069"/>
    </row>
    <row r="49" spans="2:4" ht="21" customHeight="1" x14ac:dyDescent="0.3">
      <c r="B49" s="1069" t="s">
        <v>38</v>
      </c>
      <c r="C49" s="1069"/>
      <c r="D49" s="1069"/>
    </row>
  </sheetData>
  <mergeCells count="32">
    <mergeCell ref="R4:R5"/>
    <mergeCell ref="N4:N5"/>
    <mergeCell ref="O4:O5"/>
    <mergeCell ref="L4:L5"/>
    <mergeCell ref="M4:M5"/>
    <mergeCell ref="P4:P5"/>
    <mergeCell ref="Q4:Q5"/>
    <mergeCell ref="B3:E3"/>
    <mergeCell ref="J3:M3"/>
    <mergeCell ref="N3:O3"/>
    <mergeCell ref="P3:S3"/>
    <mergeCell ref="F2:S2"/>
    <mergeCell ref="F3:I3"/>
    <mergeCell ref="B48:D48"/>
    <mergeCell ref="B49:D49"/>
    <mergeCell ref="D40:S40"/>
    <mergeCell ref="D42:P42"/>
    <mergeCell ref="D43:P43"/>
    <mergeCell ref="B45:S45"/>
    <mergeCell ref="D41:S41"/>
    <mergeCell ref="B44:E44"/>
    <mergeCell ref="B47:E47"/>
    <mergeCell ref="B46:S46"/>
    <mergeCell ref="B26:E26"/>
    <mergeCell ref="B16:E16"/>
    <mergeCell ref="B7:E7"/>
    <mergeCell ref="D5:E5"/>
    <mergeCell ref="J4:J5"/>
    <mergeCell ref="I4:I5"/>
    <mergeCell ref="H4:H5"/>
    <mergeCell ref="F4:F5"/>
    <mergeCell ref="G4:G5"/>
  </mergeCells>
  <pageMargins left="0.35433070866141736" right="0.15748031496062992" top="0.74803149606299213" bottom="0.74803149606299213" header="0.31496062992125984" footer="0.31496062992125984"/>
  <pageSetup paperSize="9"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57"/>
  <sheetViews>
    <sheetView zoomScale="75" zoomScaleNormal="75" workbookViewId="0">
      <pane xSplit="4" ySplit="8" topLeftCell="AC9" activePane="bottomRight" state="frozen"/>
      <selection activeCell="D55" sqref="D55"/>
      <selection pane="topRight" activeCell="D55" sqref="D55"/>
      <selection pane="bottomLeft" activeCell="D55" sqref="D55"/>
      <selection pane="bottomRight" activeCell="AN6" sqref="AN6:AN7"/>
    </sheetView>
  </sheetViews>
  <sheetFormatPr defaultColWidth="9.109375" defaultRowHeight="12" outlineLevelCol="1" x14ac:dyDescent="0.25"/>
  <cols>
    <col min="1" max="1" width="11.88671875" style="537" customWidth="1"/>
    <col min="2" max="2" width="27.5546875" style="537" customWidth="1"/>
    <col min="3" max="3" width="14.5546875" style="537" customWidth="1"/>
    <col min="4" max="4" width="21.6640625" style="537" customWidth="1"/>
    <col min="5" max="5" width="15.109375" style="537" customWidth="1"/>
    <col min="6" max="6" width="12.44140625" style="537" customWidth="1"/>
    <col min="7" max="7" width="15.109375" style="537" customWidth="1"/>
    <col min="8" max="8" width="12.33203125" style="537" customWidth="1"/>
    <col min="9" max="9" width="10.5546875" style="537" customWidth="1"/>
    <col min="10" max="10" width="10.88671875" style="537" customWidth="1"/>
    <col min="11" max="11" width="12.44140625" style="537" customWidth="1"/>
    <col min="12" max="12" width="11.44140625" style="537" customWidth="1"/>
    <col min="13" max="13" width="16" style="537" customWidth="1" outlineLevel="1"/>
    <col min="14" max="14" width="9.5546875" style="537" customWidth="1" outlineLevel="1"/>
    <col min="15" max="19" width="14.109375" style="537" customWidth="1" outlineLevel="1"/>
    <col min="20" max="20" width="14" style="537" customWidth="1" outlineLevel="1"/>
    <col min="21" max="21" width="16.6640625" style="537" customWidth="1" outlineLevel="1"/>
    <col min="22" max="22" width="14" style="537" customWidth="1" outlineLevel="1"/>
    <col min="23" max="23" width="14.109375" style="537" customWidth="1" outlineLevel="1"/>
    <col min="24" max="26" width="13.33203125" style="537" customWidth="1"/>
    <col min="27" max="27" width="13" style="537" customWidth="1"/>
    <col min="28" max="29" width="14.44140625" style="537" customWidth="1"/>
    <col min="30" max="31" width="12.44140625" style="537" customWidth="1"/>
    <col min="32" max="32" width="12" style="537" customWidth="1"/>
    <col min="33" max="33" width="16.109375" style="537" customWidth="1"/>
    <col min="34" max="34" width="18.109375" style="537" customWidth="1"/>
    <col min="35" max="35" width="18.109375" style="537" customWidth="1" outlineLevel="1"/>
    <col min="36" max="36" width="12.44140625" style="537" customWidth="1" outlineLevel="1"/>
    <col min="37" max="40" width="18.109375" style="537" customWidth="1" outlineLevel="1"/>
    <col min="41" max="16384" width="9.109375" style="537"/>
  </cols>
  <sheetData>
    <row r="1" spans="2:40" x14ac:dyDescent="0.25">
      <c r="B1" s="536" t="s">
        <v>378</v>
      </c>
    </row>
    <row r="2" spans="2:40" ht="18" customHeight="1" thickBot="1" x14ac:dyDescent="0.35">
      <c r="M2" s="1175" t="s">
        <v>526</v>
      </c>
      <c r="N2" s="1175"/>
      <c r="O2" s="1175"/>
      <c r="P2" s="1175"/>
      <c r="Q2" s="1175"/>
      <c r="R2" s="1175"/>
      <c r="S2" s="1175"/>
      <c r="T2" s="1175"/>
      <c r="U2" s="1175"/>
      <c r="V2" s="1175"/>
      <c r="W2" s="1175"/>
      <c r="X2" s="136"/>
      <c r="Y2" s="136"/>
      <c r="Z2" s="136"/>
    </row>
    <row r="3" spans="2:40" ht="17.25" customHeight="1" thickBot="1" x14ac:dyDescent="0.3">
      <c r="B3" s="1154" t="s">
        <v>0</v>
      </c>
      <c r="C3" s="1155"/>
      <c r="D3" s="1156"/>
      <c r="E3" s="1164" t="s">
        <v>634</v>
      </c>
      <c r="F3" s="1165"/>
      <c r="G3" s="1165"/>
      <c r="H3" s="1165"/>
      <c r="I3" s="1165"/>
      <c r="J3" s="1165"/>
      <c r="K3" s="1165"/>
      <c r="L3" s="1166"/>
      <c r="M3" s="1176" t="s">
        <v>651</v>
      </c>
      <c r="N3" s="1177"/>
      <c r="O3" s="1177"/>
      <c r="P3" s="1177"/>
      <c r="Q3" s="1177"/>
      <c r="R3" s="1177"/>
      <c r="S3" s="1177"/>
      <c r="T3" s="1177"/>
      <c r="U3" s="1177"/>
      <c r="V3" s="1177"/>
      <c r="W3" s="1178"/>
      <c r="X3" s="1171"/>
      <c r="Y3" s="1172"/>
      <c r="Z3" s="1173"/>
      <c r="AA3" s="1171" t="s">
        <v>615</v>
      </c>
      <c r="AB3" s="1172"/>
      <c r="AC3" s="1172"/>
      <c r="AD3" s="1172"/>
      <c r="AE3" s="1172"/>
      <c r="AF3" s="1173"/>
      <c r="AG3" s="1140" t="s">
        <v>660</v>
      </c>
      <c r="AH3" s="1137" t="s">
        <v>616</v>
      </c>
      <c r="AI3" s="1105" t="s">
        <v>609</v>
      </c>
      <c r="AJ3" s="1105" t="s">
        <v>412</v>
      </c>
      <c r="AK3" s="1105" t="s">
        <v>413</v>
      </c>
      <c r="AL3" s="1105" t="s">
        <v>394</v>
      </c>
      <c r="AM3" s="1105" t="s">
        <v>610</v>
      </c>
      <c r="AN3" s="1105" t="s">
        <v>611</v>
      </c>
    </row>
    <row r="4" spans="2:40" ht="53.25" customHeight="1" x14ac:dyDescent="0.25">
      <c r="B4" s="615" t="s">
        <v>389</v>
      </c>
      <c r="C4" s="1157" t="s">
        <v>39</v>
      </c>
      <c r="D4" s="1159" t="s">
        <v>40</v>
      </c>
      <c r="E4" s="1161" t="s">
        <v>214</v>
      </c>
      <c r="F4" s="1163" t="s">
        <v>41</v>
      </c>
      <c r="G4" s="1163" t="s">
        <v>635</v>
      </c>
      <c r="H4" s="1163" t="s">
        <v>131</v>
      </c>
      <c r="I4" s="1163" t="s">
        <v>212</v>
      </c>
      <c r="J4" s="1163" t="s">
        <v>132</v>
      </c>
      <c r="K4" s="1169" t="s">
        <v>636</v>
      </c>
      <c r="L4" s="1167" t="s">
        <v>637</v>
      </c>
      <c r="M4" s="1185" t="s">
        <v>214</v>
      </c>
      <c r="N4" s="1148" t="s">
        <v>41</v>
      </c>
      <c r="O4" s="1148" t="s">
        <v>617</v>
      </c>
      <c r="P4" s="1148" t="s">
        <v>131</v>
      </c>
      <c r="Q4" s="1148" t="s">
        <v>212</v>
      </c>
      <c r="R4" s="1148" t="s">
        <v>618</v>
      </c>
      <c r="S4" s="1152" t="s">
        <v>420</v>
      </c>
      <c r="T4" s="1148" t="s">
        <v>652</v>
      </c>
      <c r="U4" s="1148" t="s">
        <v>412</v>
      </c>
      <c r="V4" s="1152" t="s">
        <v>413</v>
      </c>
      <c r="W4" s="1179" t="s">
        <v>653</v>
      </c>
      <c r="X4" s="1181" t="s">
        <v>619</v>
      </c>
      <c r="Y4" s="1144" t="s">
        <v>412</v>
      </c>
      <c r="Z4" s="1183" t="s">
        <v>413</v>
      </c>
      <c r="AA4" s="1161" t="s">
        <v>394</v>
      </c>
      <c r="AB4" s="1144" t="s">
        <v>620</v>
      </c>
      <c r="AC4" s="1144" t="s">
        <v>222</v>
      </c>
      <c r="AD4" s="1144" t="s">
        <v>42</v>
      </c>
      <c r="AE4" s="641" t="s">
        <v>511</v>
      </c>
      <c r="AF4" s="1174" t="s">
        <v>43</v>
      </c>
      <c r="AG4" s="1141"/>
      <c r="AH4" s="1138"/>
      <c r="AI4" s="1106"/>
      <c r="AJ4" s="1106"/>
      <c r="AK4" s="1106"/>
      <c r="AL4" s="1106"/>
      <c r="AM4" s="1106"/>
      <c r="AN4" s="1106"/>
    </row>
    <row r="5" spans="2:40" ht="12" customHeight="1" x14ac:dyDescent="0.25">
      <c r="B5" s="615" t="s">
        <v>5</v>
      </c>
      <c r="C5" s="1158"/>
      <c r="D5" s="1160"/>
      <c r="E5" s="1162"/>
      <c r="F5" s="1158"/>
      <c r="G5" s="1158"/>
      <c r="H5" s="1158"/>
      <c r="I5" s="1158"/>
      <c r="J5" s="1158"/>
      <c r="K5" s="1170"/>
      <c r="L5" s="1168"/>
      <c r="M5" s="1186"/>
      <c r="N5" s="1149"/>
      <c r="O5" s="1149"/>
      <c r="P5" s="1149"/>
      <c r="Q5" s="1149"/>
      <c r="R5" s="1149"/>
      <c r="S5" s="1153"/>
      <c r="T5" s="1149"/>
      <c r="U5" s="1149"/>
      <c r="V5" s="1153"/>
      <c r="W5" s="1180"/>
      <c r="X5" s="1182"/>
      <c r="Y5" s="1145"/>
      <c r="Z5" s="1184"/>
      <c r="AA5" s="1162"/>
      <c r="AB5" s="1145"/>
      <c r="AC5" s="1145"/>
      <c r="AD5" s="1145"/>
      <c r="AE5" s="642"/>
      <c r="AF5" s="1160"/>
      <c r="AG5" s="1142"/>
      <c r="AH5" s="1139"/>
      <c r="AI5" s="1107"/>
      <c r="AJ5" s="1107"/>
      <c r="AK5" s="1107"/>
      <c r="AL5" s="1107"/>
      <c r="AM5" s="1107"/>
      <c r="AN5" s="1107"/>
    </row>
    <row r="6" spans="2:40" s="536" customFormat="1" ht="12" customHeight="1" x14ac:dyDescent="0.25">
      <c r="B6" s="1124"/>
      <c r="C6" s="1126"/>
      <c r="D6" s="1128"/>
      <c r="E6" s="1117" t="s">
        <v>14</v>
      </c>
      <c r="F6" s="1116" t="s">
        <v>15</v>
      </c>
      <c r="G6" s="1114" t="s">
        <v>211</v>
      </c>
      <c r="H6" s="1112" t="s">
        <v>139</v>
      </c>
      <c r="I6" s="1112" t="s">
        <v>32</v>
      </c>
      <c r="J6" s="1114" t="s">
        <v>213</v>
      </c>
      <c r="K6" s="1120" t="s">
        <v>54</v>
      </c>
      <c r="L6" s="1136" t="s">
        <v>217</v>
      </c>
      <c r="M6" s="1117" t="s">
        <v>564</v>
      </c>
      <c r="N6" s="1116" t="s">
        <v>547</v>
      </c>
      <c r="O6" s="1116" t="s">
        <v>565</v>
      </c>
      <c r="P6" s="1116" t="s">
        <v>549</v>
      </c>
      <c r="Q6" s="1116" t="s">
        <v>528</v>
      </c>
      <c r="R6" s="1116" t="s">
        <v>566</v>
      </c>
      <c r="S6" s="1116" t="s">
        <v>530</v>
      </c>
      <c r="T6" s="1116" t="s">
        <v>531</v>
      </c>
      <c r="U6" s="1116" t="s">
        <v>532</v>
      </c>
      <c r="V6" s="1116" t="s">
        <v>533</v>
      </c>
      <c r="W6" s="1120" t="s">
        <v>567</v>
      </c>
      <c r="X6" s="1150" t="s">
        <v>46</v>
      </c>
      <c r="Y6" s="1101" t="s">
        <v>34</v>
      </c>
      <c r="Z6" s="1101" t="s">
        <v>237</v>
      </c>
      <c r="AA6" s="1110" t="s">
        <v>35</v>
      </c>
      <c r="AB6" s="1112" t="s">
        <v>568</v>
      </c>
      <c r="AC6" s="1108" t="s">
        <v>218</v>
      </c>
      <c r="AD6" s="1108" t="s">
        <v>219</v>
      </c>
      <c r="AE6" s="1108" t="s">
        <v>220</v>
      </c>
      <c r="AF6" s="1146" t="s">
        <v>238</v>
      </c>
      <c r="AG6" s="1104" t="s">
        <v>243</v>
      </c>
      <c r="AH6" s="1103" t="s">
        <v>244</v>
      </c>
      <c r="AI6" s="1103" t="s">
        <v>255</v>
      </c>
      <c r="AJ6" s="1108" t="s">
        <v>474</v>
      </c>
      <c r="AK6" s="1103" t="s">
        <v>475</v>
      </c>
      <c r="AL6" s="1103" t="s">
        <v>569</v>
      </c>
      <c r="AM6" s="1103" t="s">
        <v>476</v>
      </c>
      <c r="AN6" s="1103" t="s">
        <v>477</v>
      </c>
    </row>
    <row r="7" spans="2:40" s="536" customFormat="1" ht="15.75" customHeight="1" thickBot="1" x14ac:dyDescent="0.3">
      <c r="B7" s="1125"/>
      <c r="C7" s="1127"/>
      <c r="D7" s="1129"/>
      <c r="E7" s="1118"/>
      <c r="F7" s="1112"/>
      <c r="G7" s="1115"/>
      <c r="H7" s="1113"/>
      <c r="I7" s="1113"/>
      <c r="J7" s="1115"/>
      <c r="K7" s="1121"/>
      <c r="L7" s="1110"/>
      <c r="M7" s="1118"/>
      <c r="N7" s="1112"/>
      <c r="O7" s="1112"/>
      <c r="P7" s="1112"/>
      <c r="Q7" s="1112"/>
      <c r="R7" s="1112"/>
      <c r="S7" s="1112"/>
      <c r="T7" s="1112"/>
      <c r="U7" s="1112"/>
      <c r="V7" s="1112"/>
      <c r="W7" s="1121"/>
      <c r="X7" s="1151"/>
      <c r="Y7" s="1102"/>
      <c r="Z7" s="1102"/>
      <c r="AA7" s="1111"/>
      <c r="AB7" s="1113"/>
      <c r="AC7" s="1109"/>
      <c r="AD7" s="1109"/>
      <c r="AE7" s="1109"/>
      <c r="AF7" s="1147"/>
      <c r="AG7" s="1143"/>
      <c r="AH7" s="1104"/>
      <c r="AI7" s="1104"/>
      <c r="AJ7" s="1109"/>
      <c r="AK7" s="1104"/>
      <c r="AL7" s="1104"/>
      <c r="AM7" s="1104"/>
      <c r="AN7" s="1104"/>
    </row>
    <row r="8" spans="2:40" ht="15.75" customHeight="1" thickBot="1" x14ac:dyDescent="0.3">
      <c r="B8" s="1122" t="s">
        <v>638</v>
      </c>
      <c r="C8" s="1123"/>
      <c r="D8" s="1123"/>
      <c r="E8" s="947"/>
      <c r="F8" s="947"/>
      <c r="G8" s="948"/>
      <c r="H8" s="947"/>
      <c r="I8" s="947"/>
      <c r="J8" s="947"/>
      <c r="K8" s="947"/>
      <c r="L8" s="949"/>
      <c r="M8" s="949"/>
      <c r="N8" s="949"/>
      <c r="O8" s="949"/>
      <c r="P8" s="949"/>
      <c r="Q8" s="949"/>
      <c r="R8" s="949"/>
      <c r="S8" s="949"/>
      <c r="T8" s="949"/>
      <c r="U8" s="949"/>
      <c r="V8" s="949"/>
      <c r="W8" s="949"/>
      <c r="X8" s="947"/>
      <c r="Y8" s="947"/>
      <c r="Z8" s="947"/>
      <c r="AA8" s="947"/>
      <c r="AB8" s="949"/>
      <c r="AC8" s="947"/>
      <c r="AD8" s="947"/>
      <c r="AE8" s="947"/>
      <c r="AF8" s="947"/>
      <c r="AG8" s="947"/>
      <c r="AH8" s="947"/>
      <c r="AI8" s="947"/>
      <c r="AJ8" s="947"/>
      <c r="AK8" s="947"/>
      <c r="AL8" s="947"/>
      <c r="AM8" s="947"/>
      <c r="AN8" s="950"/>
    </row>
    <row r="9" spans="2:40" x14ac:dyDescent="0.25">
      <c r="B9" s="934" t="s">
        <v>47</v>
      </c>
      <c r="C9" s="935">
        <v>45107</v>
      </c>
      <c r="D9" s="936" t="s">
        <v>130</v>
      </c>
      <c r="E9" s="919">
        <v>900</v>
      </c>
      <c r="F9" s="920">
        <v>150</v>
      </c>
      <c r="G9" s="937">
        <f>SUM(E9:F9)</f>
        <v>1050</v>
      </c>
      <c r="H9" s="620">
        <f>+G9*0.19</f>
        <v>199.5</v>
      </c>
      <c r="I9" s="937">
        <v>98</v>
      </c>
      <c r="J9" s="937">
        <f>+I9+H9+G9</f>
        <v>1347.5</v>
      </c>
      <c r="K9" s="621">
        <v>1000</v>
      </c>
      <c r="L9" s="938">
        <f>+J9-K9</f>
        <v>347.5</v>
      </c>
      <c r="M9" s="619"/>
      <c r="N9" s="620"/>
      <c r="O9" s="620">
        <f t="shared" ref="O9:O16" si="0">SUM(M9:N9)</f>
        <v>0</v>
      </c>
      <c r="P9" s="620">
        <f>+O9*0.19</f>
        <v>0</v>
      </c>
      <c r="Q9" s="620"/>
      <c r="R9" s="620">
        <f>+Q9+P9+O9</f>
        <v>0</v>
      </c>
      <c r="S9" s="620"/>
      <c r="T9" s="920">
        <v>100</v>
      </c>
      <c r="U9" s="935" t="s">
        <v>621</v>
      </c>
      <c r="V9" s="620"/>
      <c r="W9" s="621">
        <f>L9+R9-T9</f>
        <v>247.5</v>
      </c>
      <c r="X9" s="939">
        <v>50</v>
      </c>
      <c r="Y9" s="935">
        <v>45741</v>
      </c>
      <c r="Z9" s="940"/>
      <c r="AA9" s="938">
        <v>98</v>
      </c>
      <c r="AB9" s="620">
        <f t="shared" ref="AB9:AB16" si="1">+W9-X9</f>
        <v>197.5</v>
      </c>
      <c r="AC9" s="920">
        <v>100</v>
      </c>
      <c r="AD9" s="935">
        <v>45716</v>
      </c>
      <c r="AE9" s="941"/>
      <c r="AF9" s="942"/>
      <c r="AG9" s="943"/>
      <c r="AH9" s="944" t="s">
        <v>215</v>
      </c>
      <c r="AI9" s="945">
        <v>100</v>
      </c>
      <c r="AJ9" s="935">
        <v>45750</v>
      </c>
      <c r="AK9" s="945" t="s">
        <v>570</v>
      </c>
      <c r="AL9" s="945">
        <v>98</v>
      </c>
      <c r="AM9" s="946">
        <f>AC9-AI9</f>
        <v>0</v>
      </c>
      <c r="AN9" s="945"/>
    </row>
    <row r="10" spans="2:40" x14ac:dyDescent="0.25">
      <c r="B10" s="538"/>
      <c r="C10" s="539"/>
      <c r="D10" s="552"/>
      <c r="E10" s="541"/>
      <c r="F10" s="542"/>
      <c r="G10" s="543"/>
      <c r="H10" s="544"/>
      <c r="I10" s="543"/>
      <c r="J10" s="543">
        <f t="shared" ref="J10:J16" si="2">+I10+H10+G10</f>
        <v>0</v>
      </c>
      <c r="K10" s="553"/>
      <c r="L10" s="548">
        <f>+J10-K10</f>
        <v>0</v>
      </c>
      <c r="M10" s="616"/>
      <c r="N10" s="544"/>
      <c r="O10" s="544">
        <f t="shared" si="0"/>
        <v>0</v>
      </c>
      <c r="P10" s="544">
        <f t="shared" ref="P10:P17" si="3">+O10*0.19</f>
        <v>0</v>
      </c>
      <c r="Q10" s="544"/>
      <c r="R10" s="544">
        <f t="shared" ref="R10:R16" si="4">+Q10+P10+O10</f>
        <v>0</v>
      </c>
      <c r="S10" s="544"/>
      <c r="T10" s="542"/>
      <c r="U10" s="539"/>
      <c r="V10" s="544"/>
      <c r="W10" s="545">
        <f t="shared" ref="W10:W16" si="5">L10+R10-T10</f>
        <v>0</v>
      </c>
      <c r="X10" s="546"/>
      <c r="Y10" s="539"/>
      <c r="Z10" s="547"/>
      <c r="AA10" s="548"/>
      <c r="AB10" s="544">
        <f t="shared" si="1"/>
        <v>0</v>
      </c>
      <c r="AC10" s="542"/>
      <c r="AD10" s="539"/>
      <c r="AE10" s="662"/>
      <c r="AF10" s="549"/>
      <c r="AG10" s="550"/>
      <c r="AH10" s="554" t="s">
        <v>215</v>
      </c>
      <c r="AI10" s="554"/>
      <c r="AJ10" s="539"/>
      <c r="AK10" s="554"/>
      <c r="AL10" s="554"/>
      <c r="AM10" s="914">
        <f t="shared" ref="AM10:AM16" si="6">AC10-AI10</f>
        <v>0</v>
      </c>
      <c r="AN10" s="554" t="s">
        <v>215</v>
      </c>
    </row>
    <row r="11" spans="2:40" x14ac:dyDescent="0.25">
      <c r="B11" s="538"/>
      <c r="C11" s="539"/>
      <c r="D11" s="552"/>
      <c r="E11" s="541"/>
      <c r="F11" s="542"/>
      <c r="G11" s="543"/>
      <c r="H11" s="544"/>
      <c r="I11" s="543"/>
      <c r="J11" s="543"/>
      <c r="K11" s="553"/>
      <c r="L11" s="548"/>
      <c r="M11" s="616"/>
      <c r="N11" s="544"/>
      <c r="O11" s="544">
        <f t="shared" si="0"/>
        <v>0</v>
      </c>
      <c r="P11" s="544">
        <f t="shared" si="3"/>
        <v>0</v>
      </c>
      <c r="Q11" s="544"/>
      <c r="R11" s="544"/>
      <c r="S11" s="544"/>
      <c r="T11" s="544"/>
      <c r="U11" s="544"/>
      <c r="V11" s="544"/>
      <c r="W11" s="545">
        <f t="shared" si="5"/>
        <v>0</v>
      </c>
      <c r="X11" s="546"/>
      <c r="Y11" s="539"/>
      <c r="Z11" s="547"/>
      <c r="AA11" s="548"/>
      <c r="AB11" s="544">
        <f t="shared" si="1"/>
        <v>0</v>
      </c>
      <c r="AC11" s="542"/>
      <c r="AD11" s="539"/>
      <c r="AE11" s="662"/>
      <c r="AF11" s="549"/>
      <c r="AG11" s="550"/>
      <c r="AH11" s="554" t="s">
        <v>133</v>
      </c>
      <c r="AI11" s="554"/>
      <c r="AJ11" s="539"/>
      <c r="AK11" s="554"/>
      <c r="AL11" s="554"/>
      <c r="AM11" s="914">
        <f t="shared" si="6"/>
        <v>0</v>
      </c>
      <c r="AN11" s="554" t="s">
        <v>133</v>
      </c>
    </row>
    <row r="12" spans="2:40" x14ac:dyDescent="0.25">
      <c r="B12" s="538"/>
      <c r="C12" s="539"/>
      <c r="D12" s="552"/>
      <c r="E12" s="541"/>
      <c r="F12" s="542"/>
      <c r="G12" s="543"/>
      <c r="H12" s="544"/>
      <c r="I12" s="543"/>
      <c r="J12" s="543">
        <f t="shared" si="2"/>
        <v>0</v>
      </c>
      <c r="K12" s="553"/>
      <c r="L12" s="548">
        <f>+J12-K12</f>
        <v>0</v>
      </c>
      <c r="M12" s="616"/>
      <c r="N12" s="544"/>
      <c r="O12" s="544">
        <f t="shared" si="0"/>
        <v>0</v>
      </c>
      <c r="P12" s="544">
        <f t="shared" si="3"/>
        <v>0</v>
      </c>
      <c r="Q12" s="544"/>
      <c r="R12" s="544">
        <f t="shared" si="4"/>
        <v>0</v>
      </c>
      <c r="S12" s="544"/>
      <c r="T12" s="544"/>
      <c r="U12" s="544"/>
      <c r="V12" s="544"/>
      <c r="W12" s="545">
        <f t="shared" si="5"/>
        <v>0</v>
      </c>
      <c r="X12" s="546"/>
      <c r="Y12" s="539"/>
      <c r="Z12" s="555"/>
      <c r="AA12" s="548"/>
      <c r="AB12" s="544">
        <f t="shared" si="1"/>
        <v>0</v>
      </c>
      <c r="AC12" s="542"/>
      <c r="AD12" s="539"/>
      <c r="AE12" s="662"/>
      <c r="AF12" s="549"/>
      <c r="AG12" s="550">
        <v>200</v>
      </c>
      <c r="AH12" s="551"/>
      <c r="AI12" s="551"/>
      <c r="AJ12" s="539"/>
      <c r="AK12" s="551"/>
      <c r="AL12" s="551"/>
      <c r="AM12" s="913">
        <f t="shared" si="6"/>
        <v>0</v>
      </c>
      <c r="AN12" s="551"/>
    </row>
    <row r="13" spans="2:40" x14ac:dyDescent="0.25">
      <c r="B13" s="538" t="s">
        <v>49</v>
      </c>
      <c r="C13" s="539"/>
      <c r="D13" s="552"/>
      <c r="E13" s="541"/>
      <c r="F13" s="542"/>
      <c r="G13" s="543">
        <f>SUM(E13:F13)</f>
        <v>0</v>
      </c>
      <c r="H13" s="544"/>
      <c r="I13" s="543"/>
      <c r="J13" s="543">
        <f t="shared" si="2"/>
        <v>0</v>
      </c>
      <c r="K13" s="553"/>
      <c r="L13" s="548">
        <f>+J13-K13</f>
        <v>0</v>
      </c>
      <c r="M13" s="616"/>
      <c r="N13" s="544"/>
      <c r="O13" s="544">
        <f t="shared" si="0"/>
        <v>0</v>
      </c>
      <c r="P13" s="544">
        <f t="shared" si="3"/>
        <v>0</v>
      </c>
      <c r="Q13" s="544"/>
      <c r="R13" s="544">
        <f t="shared" si="4"/>
        <v>0</v>
      </c>
      <c r="S13" s="544"/>
      <c r="T13" s="544"/>
      <c r="U13" s="544"/>
      <c r="V13" s="544"/>
      <c r="W13" s="545">
        <f t="shared" si="5"/>
        <v>0</v>
      </c>
      <c r="X13" s="546"/>
      <c r="Y13" s="539"/>
      <c r="Z13" s="555"/>
      <c r="AA13" s="548"/>
      <c r="AB13" s="544">
        <f t="shared" si="1"/>
        <v>0</v>
      </c>
      <c r="AC13" s="542"/>
      <c r="AD13" s="539"/>
      <c r="AE13" s="662"/>
      <c r="AF13" s="549"/>
      <c r="AG13" s="550"/>
      <c r="AH13" s="554" t="s">
        <v>253</v>
      </c>
      <c r="AI13" s="554"/>
      <c r="AJ13" s="539"/>
      <c r="AK13" s="554"/>
      <c r="AL13" s="554"/>
      <c r="AM13" s="914">
        <f t="shared" si="6"/>
        <v>0</v>
      </c>
      <c r="AN13" s="554" t="s">
        <v>253</v>
      </c>
    </row>
    <row r="14" spans="2:40" x14ac:dyDescent="0.25">
      <c r="B14" s="538" t="s">
        <v>50</v>
      </c>
      <c r="C14" s="539"/>
      <c r="D14" s="552"/>
      <c r="E14" s="541"/>
      <c r="F14" s="542"/>
      <c r="G14" s="543">
        <f>SUM(E14:F14)</f>
        <v>0</v>
      </c>
      <c r="H14" s="544"/>
      <c r="I14" s="543"/>
      <c r="J14" s="543">
        <f t="shared" si="2"/>
        <v>0</v>
      </c>
      <c r="K14" s="556"/>
      <c r="L14" s="548">
        <f>+J14-K14</f>
        <v>0</v>
      </c>
      <c r="M14" s="616"/>
      <c r="N14" s="544"/>
      <c r="O14" s="544">
        <f t="shared" si="0"/>
        <v>0</v>
      </c>
      <c r="P14" s="544">
        <f t="shared" si="3"/>
        <v>0</v>
      </c>
      <c r="Q14" s="544"/>
      <c r="R14" s="544">
        <f t="shared" si="4"/>
        <v>0</v>
      </c>
      <c r="S14" s="544"/>
      <c r="T14" s="544"/>
      <c r="U14" s="544"/>
      <c r="V14" s="544"/>
      <c r="W14" s="545">
        <f t="shared" si="5"/>
        <v>0</v>
      </c>
      <c r="X14" s="546"/>
      <c r="Y14" s="539"/>
      <c r="Z14" s="557"/>
      <c r="AA14" s="548"/>
      <c r="AB14" s="544">
        <f t="shared" si="1"/>
        <v>0</v>
      </c>
      <c r="AC14" s="542"/>
      <c r="AD14" s="539"/>
      <c r="AE14" s="662"/>
      <c r="AF14" s="549"/>
      <c r="AG14" s="550"/>
      <c r="AH14" s="551"/>
      <c r="AI14" s="551"/>
      <c r="AJ14" s="539"/>
      <c r="AK14" s="551"/>
      <c r="AL14" s="551"/>
      <c r="AM14" s="913">
        <f t="shared" si="6"/>
        <v>0</v>
      </c>
      <c r="AN14" s="551"/>
    </row>
    <row r="15" spans="2:40" x14ac:dyDescent="0.25">
      <c r="B15" s="538" t="s">
        <v>51</v>
      </c>
      <c r="C15" s="539"/>
      <c r="D15" s="552"/>
      <c r="E15" s="541"/>
      <c r="F15" s="542"/>
      <c r="G15" s="543">
        <f>SUM(E15:F15)</f>
        <v>0</v>
      </c>
      <c r="H15" s="544"/>
      <c r="I15" s="543"/>
      <c r="J15" s="543">
        <f t="shared" si="2"/>
        <v>0</v>
      </c>
      <c r="K15" s="553"/>
      <c r="L15" s="548">
        <f>+J15-K15</f>
        <v>0</v>
      </c>
      <c r="M15" s="616"/>
      <c r="N15" s="544"/>
      <c r="O15" s="544">
        <f t="shared" si="0"/>
        <v>0</v>
      </c>
      <c r="P15" s="544">
        <f t="shared" si="3"/>
        <v>0</v>
      </c>
      <c r="Q15" s="544"/>
      <c r="R15" s="544">
        <f t="shared" si="4"/>
        <v>0</v>
      </c>
      <c r="S15" s="544"/>
      <c r="T15" s="544"/>
      <c r="U15" s="544"/>
      <c r="V15" s="544"/>
      <c r="W15" s="545">
        <f t="shared" si="5"/>
        <v>0</v>
      </c>
      <c r="X15" s="546"/>
      <c r="Y15" s="539"/>
      <c r="Z15" s="555"/>
      <c r="AA15" s="548"/>
      <c r="AB15" s="544">
        <f t="shared" si="1"/>
        <v>0</v>
      </c>
      <c r="AC15" s="542"/>
      <c r="AD15" s="539"/>
      <c r="AE15" s="662"/>
      <c r="AF15" s="549"/>
      <c r="AG15" s="550"/>
      <c r="AH15" s="551"/>
      <c r="AI15" s="551"/>
      <c r="AJ15" s="539"/>
      <c r="AK15" s="551"/>
      <c r="AL15" s="551"/>
      <c r="AM15" s="913">
        <f t="shared" si="6"/>
        <v>0</v>
      </c>
      <c r="AN15" s="551"/>
    </row>
    <row r="16" spans="2:40" ht="12.6" thickBot="1" x14ac:dyDescent="0.3">
      <c r="B16" s="558" t="s">
        <v>72</v>
      </c>
      <c r="C16" s="559"/>
      <c r="D16" s="560"/>
      <c r="E16" s="561"/>
      <c r="F16" s="562"/>
      <c r="G16" s="563"/>
      <c r="H16" s="564"/>
      <c r="I16" s="563"/>
      <c r="J16" s="543">
        <f t="shared" si="2"/>
        <v>0</v>
      </c>
      <c r="K16" s="565"/>
      <c r="L16" s="548">
        <f>+J16-K16</f>
        <v>0</v>
      </c>
      <c r="M16" s="622"/>
      <c r="N16" s="564"/>
      <c r="O16" s="564">
        <f t="shared" si="0"/>
        <v>0</v>
      </c>
      <c r="P16" s="564">
        <f t="shared" si="3"/>
        <v>0</v>
      </c>
      <c r="Q16" s="564"/>
      <c r="R16" s="564">
        <f t="shared" si="4"/>
        <v>0</v>
      </c>
      <c r="S16" s="564"/>
      <c r="T16" s="564"/>
      <c r="U16" s="564"/>
      <c r="V16" s="564"/>
      <c r="W16" s="623">
        <f t="shared" si="5"/>
        <v>0</v>
      </c>
      <c r="X16" s="566"/>
      <c r="Y16" s="539"/>
      <c r="Z16" s="567"/>
      <c r="AA16" s="568"/>
      <c r="AB16" s="544">
        <f t="shared" si="1"/>
        <v>0</v>
      </c>
      <c r="AC16" s="562"/>
      <c r="AD16" s="539"/>
      <c r="AE16" s="663"/>
      <c r="AF16" s="569"/>
      <c r="AG16" s="570"/>
      <c r="AH16" s="571"/>
      <c r="AI16" s="571"/>
      <c r="AJ16" s="539"/>
      <c r="AK16" s="571"/>
      <c r="AL16" s="571"/>
      <c r="AM16" s="915">
        <f t="shared" si="6"/>
        <v>0</v>
      </c>
      <c r="AN16" s="571"/>
    </row>
    <row r="17" spans="2:40" ht="12.6" thickBot="1" x14ac:dyDescent="0.3">
      <c r="B17" s="572" t="s">
        <v>27</v>
      </c>
      <c r="C17" s="573"/>
      <c r="D17" s="574"/>
      <c r="E17" s="575">
        <f>SUM(E9:E16)</f>
        <v>900</v>
      </c>
      <c r="F17" s="576">
        <f>SUM(F9:F16)</f>
        <v>150</v>
      </c>
      <c r="G17" s="576">
        <f>SUM(E17:F17)</f>
        <v>1050</v>
      </c>
      <c r="H17" s="576">
        <f t="shared" ref="H17:X17" si="7">SUM(H9:H16)</f>
        <v>199.5</v>
      </c>
      <c r="I17" s="576">
        <f t="shared" si="7"/>
        <v>98</v>
      </c>
      <c r="J17" s="577">
        <f t="shared" si="7"/>
        <v>1347.5</v>
      </c>
      <c r="K17" s="578">
        <f t="shared" si="7"/>
        <v>1000</v>
      </c>
      <c r="L17" s="582">
        <f t="shared" si="7"/>
        <v>347.5</v>
      </c>
      <c r="M17" s="575">
        <f>SUM(M9:M16)</f>
        <v>0</v>
      </c>
      <c r="N17" s="576">
        <f>SUM(N9:N16)</f>
        <v>0</v>
      </c>
      <c r="O17" s="576">
        <f>SUM(M17:N17)</f>
        <v>0</v>
      </c>
      <c r="P17" s="576">
        <f t="shared" si="3"/>
        <v>0</v>
      </c>
      <c r="Q17" s="576">
        <f t="shared" si="7"/>
        <v>0</v>
      </c>
      <c r="R17" s="576">
        <f t="shared" si="7"/>
        <v>0</v>
      </c>
      <c r="S17" s="576"/>
      <c r="T17" s="576">
        <f t="shared" si="7"/>
        <v>100</v>
      </c>
      <c r="U17" s="576"/>
      <c r="V17" s="576"/>
      <c r="W17" s="578">
        <f t="shared" si="7"/>
        <v>247.5</v>
      </c>
      <c r="X17" s="580">
        <f t="shared" si="7"/>
        <v>50</v>
      </c>
      <c r="Y17" s="576"/>
      <c r="Z17" s="581"/>
      <c r="AA17" s="582">
        <f>SUM(AA9:AA16)</f>
        <v>98</v>
      </c>
      <c r="AB17" s="576">
        <f>SUM(AB9:AB16)</f>
        <v>197.5</v>
      </c>
      <c r="AC17" s="576">
        <f>SUM(AC9:AC16)</f>
        <v>100</v>
      </c>
      <c r="AD17" s="576"/>
      <c r="AE17" s="577"/>
      <c r="AF17" s="583">
        <f>SUM(AF9:AF16)</f>
        <v>0</v>
      </c>
      <c r="AG17" s="579">
        <f>SUM(AG9:AG16)</f>
        <v>200</v>
      </c>
      <c r="AH17" s="584"/>
      <c r="AI17" s="584"/>
      <c r="AJ17" s="576"/>
      <c r="AK17" s="584"/>
      <c r="AL17" s="584"/>
      <c r="AM17" s="584"/>
      <c r="AN17" s="584"/>
    </row>
    <row r="18" spans="2:40" ht="15.75" customHeight="1" thickBot="1" x14ac:dyDescent="0.3">
      <c r="B18" s="1122" t="s">
        <v>639</v>
      </c>
      <c r="C18" s="1123"/>
      <c r="D18" s="1123"/>
      <c r="E18" s="947"/>
      <c r="F18" s="947"/>
      <c r="G18" s="948"/>
      <c r="H18" s="947"/>
      <c r="I18" s="947"/>
      <c r="J18" s="947"/>
      <c r="K18" s="947"/>
      <c r="L18" s="949"/>
      <c r="M18" s="949"/>
      <c r="N18" s="949"/>
      <c r="O18" s="949"/>
      <c r="P18" s="949"/>
      <c r="Q18" s="949"/>
      <c r="R18" s="949"/>
      <c r="S18" s="949"/>
      <c r="T18" s="949"/>
      <c r="U18" s="949"/>
      <c r="V18" s="949"/>
      <c r="W18" s="949"/>
      <c r="X18" s="947"/>
      <c r="Y18" s="947"/>
      <c r="Z18" s="947"/>
      <c r="AA18" s="947"/>
      <c r="AB18" s="949"/>
      <c r="AC18" s="947"/>
      <c r="AD18" s="947"/>
      <c r="AE18" s="947"/>
      <c r="AF18" s="947"/>
      <c r="AG18" s="947"/>
      <c r="AH18" s="947"/>
      <c r="AI18" s="947"/>
      <c r="AJ18" s="947"/>
      <c r="AK18" s="947"/>
      <c r="AL18" s="947"/>
      <c r="AM18" s="947"/>
      <c r="AN18" s="950"/>
    </row>
    <row r="19" spans="2:40" x14ac:dyDescent="0.25">
      <c r="B19" s="538" t="s">
        <v>183</v>
      </c>
      <c r="C19" s="539">
        <v>45473</v>
      </c>
      <c r="D19" s="540" t="s">
        <v>130</v>
      </c>
      <c r="E19" s="541">
        <v>1500</v>
      </c>
      <c r="F19" s="542">
        <v>100</v>
      </c>
      <c r="G19" s="543">
        <f>SUM(E19:F19)</f>
        <v>1600</v>
      </c>
      <c r="H19" s="544">
        <f>+G19*0.19</f>
        <v>304</v>
      </c>
      <c r="I19" s="543">
        <v>0</v>
      </c>
      <c r="J19" s="543">
        <f t="shared" ref="J19:J26" si="8">+I19+H19+G19</f>
        <v>1904</v>
      </c>
      <c r="K19" s="545">
        <v>984</v>
      </c>
      <c r="L19" s="548">
        <f>+J19-K19</f>
        <v>920</v>
      </c>
      <c r="M19" s="907"/>
      <c r="N19" s="618"/>
      <c r="O19" s="618">
        <f>SUM(M19:N19)</f>
        <v>0</v>
      </c>
      <c r="P19" s="618">
        <f>+O19*0.19</f>
        <v>0</v>
      </c>
      <c r="Q19" s="618">
        <v>0</v>
      </c>
      <c r="R19" s="618">
        <f t="shared" ref="R19" si="9">+Q19+P19+O19</f>
        <v>0</v>
      </c>
      <c r="S19" s="618"/>
      <c r="T19" s="618"/>
      <c r="U19" s="618"/>
      <c r="V19" s="618"/>
      <c r="W19" s="908">
        <f t="shared" ref="W19:W26" si="10">L19+R19-T19</f>
        <v>920</v>
      </c>
      <c r="X19" s="546">
        <v>100</v>
      </c>
      <c r="Y19" s="539">
        <v>45741</v>
      </c>
      <c r="Z19" s="547"/>
      <c r="AA19" s="548">
        <v>0</v>
      </c>
      <c r="AB19" s="544">
        <f t="shared" ref="AB19:AB26" si="11">+W19-X19</f>
        <v>820</v>
      </c>
      <c r="AC19" s="542">
        <v>150</v>
      </c>
      <c r="AD19" s="539">
        <v>45688</v>
      </c>
      <c r="AE19" s="662"/>
      <c r="AF19" s="549"/>
      <c r="AG19" s="550" t="s">
        <v>48</v>
      </c>
      <c r="AH19" s="554" t="s">
        <v>215</v>
      </c>
      <c r="AI19" s="554">
        <v>150</v>
      </c>
      <c r="AJ19" s="539">
        <v>45750</v>
      </c>
      <c r="AK19" s="554" t="s">
        <v>571</v>
      </c>
      <c r="AL19" s="554"/>
      <c r="AM19" s="916">
        <f>AC19-AI19</f>
        <v>0</v>
      </c>
      <c r="AN19" s="554"/>
    </row>
    <row r="20" spans="2:40" x14ac:dyDescent="0.25">
      <c r="B20" s="538"/>
      <c r="C20" s="539"/>
      <c r="D20" s="552"/>
      <c r="E20" s="541"/>
      <c r="F20" s="542"/>
      <c r="G20" s="543"/>
      <c r="H20" s="544"/>
      <c r="I20" s="543"/>
      <c r="J20" s="543">
        <f t="shared" si="8"/>
        <v>0</v>
      </c>
      <c r="K20" s="553"/>
      <c r="L20" s="548">
        <f>+J20-K20</f>
        <v>0</v>
      </c>
      <c r="M20" s="616"/>
      <c r="N20" s="544"/>
      <c r="O20" s="544"/>
      <c r="P20" s="544"/>
      <c r="Q20" s="544"/>
      <c r="R20" s="544"/>
      <c r="S20" s="544"/>
      <c r="T20" s="544"/>
      <c r="U20" s="544"/>
      <c r="V20" s="544"/>
      <c r="W20" s="545">
        <f t="shared" si="10"/>
        <v>0</v>
      </c>
      <c r="X20" s="546"/>
      <c r="Y20" s="539"/>
      <c r="Z20" s="555"/>
      <c r="AA20" s="548"/>
      <c r="AB20" s="544">
        <f t="shared" si="11"/>
        <v>0</v>
      </c>
      <c r="AC20" s="542">
        <v>250</v>
      </c>
      <c r="AD20" s="539">
        <v>45703</v>
      </c>
      <c r="AE20" s="662"/>
      <c r="AF20" s="549"/>
      <c r="AG20" s="550"/>
      <c r="AH20" s="554" t="s">
        <v>253</v>
      </c>
      <c r="AI20" s="554"/>
      <c r="AJ20" s="539"/>
      <c r="AK20" s="554"/>
      <c r="AL20" s="554"/>
      <c r="AM20" s="917">
        <f t="shared" ref="AM20:AM26" si="12">AC20-AI20</f>
        <v>250</v>
      </c>
      <c r="AN20" s="554" t="s">
        <v>253</v>
      </c>
    </row>
    <row r="21" spans="2:40" x14ac:dyDescent="0.25">
      <c r="B21" s="538"/>
      <c r="C21" s="539"/>
      <c r="D21" s="552"/>
      <c r="E21" s="541"/>
      <c r="F21" s="542"/>
      <c r="G21" s="543"/>
      <c r="H21" s="544"/>
      <c r="I21" s="543"/>
      <c r="J21" s="543">
        <f t="shared" si="8"/>
        <v>0</v>
      </c>
      <c r="K21" s="553"/>
      <c r="L21" s="548">
        <f>+J21-K21</f>
        <v>0</v>
      </c>
      <c r="M21" s="616"/>
      <c r="N21" s="544"/>
      <c r="O21" s="544"/>
      <c r="P21" s="544"/>
      <c r="Q21" s="544"/>
      <c r="R21" s="544"/>
      <c r="S21" s="544"/>
      <c r="T21" s="544"/>
      <c r="U21" s="544"/>
      <c r="V21" s="544"/>
      <c r="W21" s="545">
        <f t="shared" si="10"/>
        <v>0</v>
      </c>
      <c r="X21" s="546"/>
      <c r="Y21" s="539"/>
      <c r="Z21" s="555"/>
      <c r="AA21" s="548"/>
      <c r="AB21" s="544">
        <f t="shared" si="11"/>
        <v>0</v>
      </c>
      <c r="AC21" s="542">
        <v>250</v>
      </c>
      <c r="AD21" s="539">
        <v>45716</v>
      </c>
      <c r="AE21" s="662"/>
      <c r="AF21" s="549"/>
      <c r="AG21" s="550"/>
      <c r="AH21" s="554" t="s">
        <v>215</v>
      </c>
      <c r="AI21" s="554">
        <v>180</v>
      </c>
      <c r="AJ21" s="539">
        <v>45750</v>
      </c>
      <c r="AK21" s="554" t="s">
        <v>572</v>
      </c>
      <c r="AL21" s="554"/>
      <c r="AM21" s="917">
        <f t="shared" si="12"/>
        <v>70</v>
      </c>
      <c r="AN21" s="554" t="s">
        <v>215</v>
      </c>
    </row>
    <row r="22" spans="2:40" x14ac:dyDescent="0.25">
      <c r="B22" s="538"/>
      <c r="C22" s="539"/>
      <c r="D22" s="552"/>
      <c r="E22" s="541"/>
      <c r="F22" s="542"/>
      <c r="G22" s="543"/>
      <c r="H22" s="544"/>
      <c r="I22" s="543"/>
      <c r="J22" s="543"/>
      <c r="K22" s="553"/>
      <c r="L22" s="548"/>
      <c r="M22" s="616"/>
      <c r="N22" s="544"/>
      <c r="O22" s="544"/>
      <c r="P22" s="544"/>
      <c r="Q22" s="544"/>
      <c r="R22" s="544"/>
      <c r="S22" s="544"/>
      <c r="T22" s="544"/>
      <c r="U22" s="544"/>
      <c r="V22" s="544"/>
      <c r="W22" s="545">
        <f t="shared" si="10"/>
        <v>0</v>
      </c>
      <c r="X22" s="546"/>
      <c r="Y22" s="539"/>
      <c r="Z22" s="555"/>
      <c r="AA22" s="548"/>
      <c r="AB22" s="544">
        <f t="shared" si="11"/>
        <v>0</v>
      </c>
      <c r="AC22" s="542">
        <f>AB19-SUM(AC19:AC21)</f>
        <v>170</v>
      </c>
      <c r="AD22" s="539">
        <v>45747</v>
      </c>
      <c r="AE22" s="662"/>
      <c r="AF22" s="549"/>
      <c r="AG22" s="550"/>
      <c r="AH22" s="554" t="s">
        <v>133</v>
      </c>
      <c r="AI22" s="551"/>
      <c r="AJ22" s="539"/>
      <c r="AK22" s="551"/>
      <c r="AL22" s="551"/>
      <c r="AM22" s="917">
        <f t="shared" si="12"/>
        <v>170</v>
      </c>
      <c r="AN22" s="554" t="s">
        <v>133</v>
      </c>
    </row>
    <row r="23" spans="2:40" x14ac:dyDescent="0.25">
      <c r="B23" s="538" t="s">
        <v>245</v>
      </c>
      <c r="C23" s="539"/>
      <c r="D23" s="552"/>
      <c r="E23" s="541"/>
      <c r="F23" s="542"/>
      <c r="G23" s="543">
        <f>SUM(E23:F23)</f>
        <v>0</v>
      </c>
      <c r="H23" s="544"/>
      <c r="I23" s="543"/>
      <c r="J23" s="543">
        <f t="shared" si="8"/>
        <v>0</v>
      </c>
      <c r="K23" s="553"/>
      <c r="L23" s="548">
        <f>+J23-K23</f>
        <v>0</v>
      </c>
      <c r="M23" s="616"/>
      <c r="N23" s="544"/>
      <c r="O23" s="544"/>
      <c r="P23" s="544"/>
      <c r="Q23" s="544"/>
      <c r="R23" s="544"/>
      <c r="S23" s="544"/>
      <c r="T23" s="544"/>
      <c r="U23" s="544"/>
      <c r="V23" s="544"/>
      <c r="W23" s="545">
        <f t="shared" si="10"/>
        <v>0</v>
      </c>
      <c r="X23" s="546"/>
      <c r="Y23" s="539"/>
      <c r="Z23" s="555"/>
      <c r="AA23" s="548"/>
      <c r="AB23" s="544">
        <f t="shared" si="11"/>
        <v>0</v>
      </c>
      <c r="AC23" s="542"/>
      <c r="AD23" s="539"/>
      <c r="AE23" s="662"/>
      <c r="AF23" s="549"/>
      <c r="AG23" s="550"/>
      <c r="AH23" s="551"/>
      <c r="AI23" s="551"/>
      <c r="AJ23" s="539"/>
      <c r="AK23" s="551"/>
      <c r="AL23" s="551"/>
      <c r="AM23" s="917">
        <f t="shared" si="12"/>
        <v>0</v>
      </c>
      <c r="AN23" s="551"/>
    </row>
    <row r="24" spans="2:40" x14ac:dyDescent="0.25">
      <c r="B24" s="538" t="s">
        <v>246</v>
      </c>
      <c r="C24" s="539"/>
      <c r="D24" s="552"/>
      <c r="E24" s="541"/>
      <c r="F24" s="542"/>
      <c r="G24" s="543">
        <f>SUM(E24:F24)</f>
        <v>0</v>
      </c>
      <c r="H24" s="544"/>
      <c r="I24" s="543"/>
      <c r="J24" s="543">
        <f t="shared" si="8"/>
        <v>0</v>
      </c>
      <c r="K24" s="556"/>
      <c r="L24" s="548">
        <f>+J24-K24</f>
        <v>0</v>
      </c>
      <c r="M24" s="616"/>
      <c r="N24" s="544"/>
      <c r="O24" s="544"/>
      <c r="P24" s="544"/>
      <c r="Q24" s="544"/>
      <c r="R24" s="544"/>
      <c r="S24" s="544"/>
      <c r="T24" s="544"/>
      <c r="U24" s="544"/>
      <c r="V24" s="544"/>
      <c r="W24" s="545">
        <f t="shared" si="10"/>
        <v>0</v>
      </c>
      <c r="X24" s="546"/>
      <c r="Y24" s="539"/>
      <c r="Z24" s="557"/>
      <c r="AA24" s="548"/>
      <c r="AB24" s="544">
        <f t="shared" si="11"/>
        <v>0</v>
      </c>
      <c r="AC24" s="542"/>
      <c r="AD24" s="539"/>
      <c r="AE24" s="662"/>
      <c r="AF24" s="549"/>
      <c r="AG24" s="550"/>
      <c r="AH24" s="551"/>
      <c r="AI24" s="551"/>
      <c r="AJ24" s="539"/>
      <c r="AK24" s="551"/>
      <c r="AL24" s="551"/>
      <c r="AM24" s="917">
        <f t="shared" si="12"/>
        <v>0</v>
      </c>
      <c r="AN24" s="551"/>
    </row>
    <row r="25" spans="2:40" x14ac:dyDescent="0.25">
      <c r="B25" s="538" t="s">
        <v>247</v>
      </c>
      <c r="C25" s="539"/>
      <c r="D25" s="552"/>
      <c r="E25" s="541"/>
      <c r="F25" s="542"/>
      <c r="G25" s="543">
        <f>SUM(E25:F25)</f>
        <v>0</v>
      </c>
      <c r="H25" s="544"/>
      <c r="I25" s="543"/>
      <c r="J25" s="543">
        <f t="shared" si="8"/>
        <v>0</v>
      </c>
      <c r="K25" s="553"/>
      <c r="L25" s="548">
        <f>+J25-K25</f>
        <v>0</v>
      </c>
      <c r="M25" s="616"/>
      <c r="N25" s="544"/>
      <c r="O25" s="544"/>
      <c r="P25" s="544"/>
      <c r="Q25" s="544"/>
      <c r="R25" s="544"/>
      <c r="S25" s="544"/>
      <c r="T25" s="544"/>
      <c r="U25" s="544"/>
      <c r="V25" s="544"/>
      <c r="W25" s="545">
        <f t="shared" si="10"/>
        <v>0</v>
      </c>
      <c r="X25" s="546"/>
      <c r="Y25" s="539"/>
      <c r="Z25" s="555"/>
      <c r="AA25" s="548"/>
      <c r="AB25" s="544">
        <f t="shared" si="11"/>
        <v>0</v>
      </c>
      <c r="AC25" s="542"/>
      <c r="AD25" s="539"/>
      <c r="AE25" s="662"/>
      <c r="AF25" s="549"/>
      <c r="AG25" s="550"/>
      <c r="AH25" s="551"/>
      <c r="AI25" s="551"/>
      <c r="AJ25" s="539"/>
      <c r="AK25" s="551"/>
      <c r="AL25" s="551"/>
      <c r="AM25" s="917">
        <f t="shared" si="12"/>
        <v>0</v>
      </c>
      <c r="AN25" s="551"/>
    </row>
    <row r="26" spans="2:40" ht="12.6" thickBot="1" x14ac:dyDescent="0.3">
      <c r="B26" s="558" t="s">
        <v>72</v>
      </c>
      <c r="C26" s="559"/>
      <c r="D26" s="560"/>
      <c r="E26" s="561"/>
      <c r="F26" s="562"/>
      <c r="G26" s="563"/>
      <c r="H26" s="564"/>
      <c r="I26" s="563"/>
      <c r="J26" s="543">
        <f t="shared" si="8"/>
        <v>0</v>
      </c>
      <c r="K26" s="565"/>
      <c r="L26" s="548">
        <f>+J26-K26</f>
        <v>0</v>
      </c>
      <c r="M26" s="909"/>
      <c r="N26" s="910"/>
      <c r="O26" s="910"/>
      <c r="P26" s="910"/>
      <c r="Q26" s="910"/>
      <c r="R26" s="910"/>
      <c r="S26" s="910"/>
      <c r="T26" s="910"/>
      <c r="U26" s="910"/>
      <c r="V26" s="910"/>
      <c r="W26" s="911">
        <f t="shared" si="10"/>
        <v>0</v>
      </c>
      <c r="X26" s="566"/>
      <c r="Y26" s="539"/>
      <c r="Z26" s="567"/>
      <c r="AA26" s="568"/>
      <c r="AB26" s="544">
        <f t="shared" si="11"/>
        <v>0</v>
      </c>
      <c r="AC26" s="562"/>
      <c r="AD26" s="539"/>
      <c r="AE26" s="663"/>
      <c r="AF26" s="569"/>
      <c r="AG26" s="570"/>
      <c r="AH26" s="551"/>
      <c r="AI26" s="551"/>
      <c r="AJ26" s="539"/>
      <c r="AK26" s="551"/>
      <c r="AL26" s="551"/>
      <c r="AM26" s="917">
        <f t="shared" si="12"/>
        <v>0</v>
      </c>
      <c r="AN26" s="551"/>
    </row>
    <row r="27" spans="2:40" ht="12.6" thickBot="1" x14ac:dyDescent="0.3">
      <c r="B27" s="572" t="s">
        <v>28</v>
      </c>
      <c r="C27" s="573"/>
      <c r="D27" s="574"/>
      <c r="E27" s="575">
        <f>SUM(E19:E26)</f>
        <v>1500</v>
      </c>
      <c r="F27" s="576">
        <f>SUM(F19:F26)</f>
        <v>100</v>
      </c>
      <c r="G27" s="576">
        <f>SUM(E27:F27)</f>
        <v>1600</v>
      </c>
      <c r="H27" s="576">
        <f t="shared" ref="H27:X27" si="13">SUM(H19:H26)</f>
        <v>304</v>
      </c>
      <c r="I27" s="576">
        <f t="shared" si="13"/>
        <v>0</v>
      </c>
      <c r="J27" s="577">
        <f t="shared" si="13"/>
        <v>1904</v>
      </c>
      <c r="K27" s="578">
        <f t="shared" si="13"/>
        <v>984</v>
      </c>
      <c r="L27" s="582">
        <f t="shared" si="13"/>
        <v>920</v>
      </c>
      <c r="M27" s="575">
        <f t="shared" si="13"/>
        <v>0</v>
      </c>
      <c r="N27" s="576">
        <f t="shared" si="13"/>
        <v>0</v>
      </c>
      <c r="O27" s="576">
        <f t="shared" si="13"/>
        <v>0</v>
      </c>
      <c r="P27" s="576">
        <f t="shared" si="13"/>
        <v>0</v>
      </c>
      <c r="Q27" s="576">
        <f t="shared" si="13"/>
        <v>0</v>
      </c>
      <c r="R27" s="576">
        <f t="shared" si="13"/>
        <v>0</v>
      </c>
      <c r="S27" s="576"/>
      <c r="T27" s="576">
        <f t="shared" si="13"/>
        <v>0</v>
      </c>
      <c r="U27" s="576"/>
      <c r="V27" s="576"/>
      <c r="W27" s="578">
        <f t="shared" si="13"/>
        <v>920</v>
      </c>
      <c r="X27" s="580">
        <f t="shared" si="13"/>
        <v>100</v>
      </c>
      <c r="Y27" s="576"/>
      <c r="Z27" s="581"/>
      <c r="AA27" s="582">
        <f>SUM(AA19:AA26)</f>
        <v>0</v>
      </c>
      <c r="AB27" s="576">
        <f>SUM(AB19:AB26)</f>
        <v>820</v>
      </c>
      <c r="AC27" s="576">
        <f>SUM(AC19:AC26)</f>
        <v>820</v>
      </c>
      <c r="AD27" s="576"/>
      <c r="AE27" s="577"/>
      <c r="AF27" s="583">
        <f>SUM(AF19:AF26)</f>
        <v>0</v>
      </c>
      <c r="AG27" s="579">
        <f>SUM(AG19:AG26)</f>
        <v>0</v>
      </c>
      <c r="AH27" s="584"/>
      <c r="AI27" s="584"/>
      <c r="AJ27" s="576"/>
      <c r="AK27" s="584"/>
      <c r="AL27" s="584"/>
      <c r="AM27" s="584"/>
      <c r="AN27" s="584"/>
    </row>
    <row r="28" spans="2:40" ht="12.6" thickBot="1" x14ac:dyDescent="0.3">
      <c r="B28" s="1131" t="s">
        <v>52</v>
      </c>
      <c r="C28" s="1132"/>
      <c r="D28" s="1133"/>
      <c r="E28" s="951"/>
      <c r="F28" s="952"/>
      <c r="G28" s="953"/>
      <c r="H28" s="952"/>
      <c r="I28" s="954"/>
      <c r="J28" s="954"/>
      <c r="K28" s="955"/>
      <c r="L28" s="956"/>
      <c r="M28" s="957"/>
      <c r="N28" s="958"/>
      <c r="O28" s="958"/>
      <c r="P28" s="958"/>
      <c r="Q28" s="958"/>
      <c r="R28" s="959"/>
      <c r="S28" s="960"/>
      <c r="T28" s="957"/>
      <c r="U28" s="958"/>
      <c r="V28" s="958"/>
      <c r="W28" s="960"/>
      <c r="X28" s="961"/>
      <c r="Y28" s="962"/>
      <c r="Z28" s="962"/>
      <c r="AA28" s="956"/>
      <c r="AB28" s="963"/>
      <c r="AC28" s="963"/>
      <c r="AD28" s="962"/>
      <c r="AE28" s="964"/>
      <c r="AF28" s="965"/>
      <c r="AG28" s="966"/>
      <c r="AH28" s="966"/>
      <c r="AI28" s="966"/>
      <c r="AJ28" s="962"/>
      <c r="AK28" s="966"/>
      <c r="AL28" s="966"/>
      <c r="AM28" s="966"/>
      <c r="AN28" s="966"/>
    </row>
    <row r="29" spans="2:40" x14ac:dyDescent="0.25">
      <c r="B29" s="538" t="s">
        <v>248</v>
      </c>
      <c r="C29" s="539"/>
      <c r="D29" s="585"/>
      <c r="E29" s="586">
        <v>1000</v>
      </c>
      <c r="F29" s="587"/>
      <c r="G29" s="543">
        <f>SUM(E29:F29)</f>
        <v>1000</v>
      </c>
      <c r="H29" s="544">
        <f>+G29*0.19</f>
        <v>190</v>
      </c>
      <c r="I29" s="543">
        <v>0</v>
      </c>
      <c r="J29" s="543">
        <f t="shared" ref="J29:J36" si="14">+I29+H29+G29</f>
        <v>1190</v>
      </c>
      <c r="K29" s="588">
        <v>240</v>
      </c>
      <c r="L29" s="548">
        <f t="shared" ref="L29:L36" si="15">+J29-K29</f>
        <v>950</v>
      </c>
      <c r="M29" s="907"/>
      <c r="N29" s="618"/>
      <c r="O29" s="618">
        <f>SUM(M29:N29)</f>
        <v>0</v>
      </c>
      <c r="P29" s="618">
        <f>+O29*0.24</f>
        <v>0</v>
      </c>
      <c r="Q29" s="618">
        <v>0</v>
      </c>
      <c r="R29" s="618">
        <f t="shared" ref="R29" si="16">+Q29+P29+O29</f>
        <v>0</v>
      </c>
      <c r="S29" s="618"/>
      <c r="T29" s="912">
        <v>500</v>
      </c>
      <c r="U29" s="617">
        <v>45682</v>
      </c>
      <c r="V29" s="618"/>
      <c r="W29" s="908">
        <f t="shared" ref="W29:W36" si="17">L29+R29-T29</f>
        <v>450</v>
      </c>
      <c r="X29" s="589">
        <v>150</v>
      </c>
      <c r="Y29" s="539"/>
      <c r="Z29" s="547"/>
      <c r="AA29" s="548">
        <v>0</v>
      </c>
      <c r="AB29" s="544">
        <f t="shared" ref="AB29:AB36" si="18">+W29-X29</f>
        <v>300</v>
      </c>
      <c r="AC29" s="587">
        <v>50</v>
      </c>
      <c r="AD29" s="539">
        <v>45595</v>
      </c>
      <c r="AE29" s="662"/>
      <c r="AF29" s="590">
        <v>0</v>
      </c>
      <c r="AG29" s="591"/>
      <c r="AH29" s="554" t="s">
        <v>240</v>
      </c>
      <c r="AI29" s="554"/>
      <c r="AJ29" s="539"/>
      <c r="AK29" s="554"/>
      <c r="AL29" s="554"/>
      <c r="AM29" s="918">
        <f t="shared" ref="AM29:AM36" si="19">AC29-AI29</f>
        <v>50</v>
      </c>
      <c r="AN29" s="554" t="s">
        <v>240</v>
      </c>
    </row>
    <row r="30" spans="2:40" x14ac:dyDescent="0.25">
      <c r="B30" s="538"/>
      <c r="C30" s="539"/>
      <c r="D30" s="585"/>
      <c r="E30" s="586"/>
      <c r="F30" s="587"/>
      <c r="G30" s="543"/>
      <c r="H30" s="544"/>
      <c r="I30" s="543"/>
      <c r="J30" s="543">
        <f t="shared" si="14"/>
        <v>0</v>
      </c>
      <c r="K30" s="588"/>
      <c r="L30" s="548">
        <f t="shared" si="15"/>
        <v>0</v>
      </c>
      <c r="M30" s="616"/>
      <c r="N30" s="544"/>
      <c r="O30" s="544"/>
      <c r="P30" s="544"/>
      <c r="Q30" s="544"/>
      <c r="R30" s="544"/>
      <c r="S30" s="544"/>
      <c r="T30" s="544"/>
      <c r="U30" s="544"/>
      <c r="V30" s="544"/>
      <c r="W30" s="545">
        <f t="shared" si="17"/>
        <v>0</v>
      </c>
      <c r="X30" s="589"/>
      <c r="Y30" s="539"/>
      <c r="Z30" s="592"/>
      <c r="AA30" s="548"/>
      <c r="AB30" s="544">
        <f t="shared" si="18"/>
        <v>0</v>
      </c>
      <c r="AC30" s="587">
        <v>200</v>
      </c>
      <c r="AD30" s="539">
        <v>45626</v>
      </c>
      <c r="AE30" s="662"/>
      <c r="AF30" s="590"/>
      <c r="AG30" s="591"/>
      <c r="AH30" s="554" t="s">
        <v>240</v>
      </c>
      <c r="AI30" s="554"/>
      <c r="AJ30" s="539"/>
      <c r="AK30" s="554"/>
      <c r="AL30" s="554"/>
      <c r="AM30" s="918">
        <f t="shared" si="19"/>
        <v>200</v>
      </c>
      <c r="AN30" s="554" t="s">
        <v>240</v>
      </c>
    </row>
    <row r="31" spans="2:40" x14ac:dyDescent="0.25">
      <c r="B31" s="538"/>
      <c r="C31" s="539"/>
      <c r="D31" s="585"/>
      <c r="E31" s="586"/>
      <c r="F31" s="587"/>
      <c r="G31" s="543"/>
      <c r="H31" s="544"/>
      <c r="I31" s="543"/>
      <c r="J31" s="543">
        <f t="shared" si="14"/>
        <v>0</v>
      </c>
      <c r="K31" s="588"/>
      <c r="L31" s="548">
        <f t="shared" si="15"/>
        <v>0</v>
      </c>
      <c r="M31" s="616"/>
      <c r="N31" s="544"/>
      <c r="O31" s="544"/>
      <c r="P31" s="544"/>
      <c r="Q31" s="544"/>
      <c r="R31" s="544"/>
      <c r="S31" s="544"/>
      <c r="T31" s="544"/>
      <c r="U31" s="544"/>
      <c r="V31" s="544"/>
      <c r="W31" s="545">
        <f t="shared" si="17"/>
        <v>0</v>
      </c>
      <c r="X31" s="589"/>
      <c r="Y31" s="539"/>
      <c r="Z31" s="592"/>
      <c r="AA31" s="548"/>
      <c r="AB31" s="544">
        <f t="shared" si="18"/>
        <v>0</v>
      </c>
      <c r="AC31" s="587">
        <v>50</v>
      </c>
      <c r="AD31" s="539">
        <v>45656</v>
      </c>
      <c r="AE31" s="662"/>
      <c r="AF31" s="590"/>
      <c r="AG31" s="591"/>
      <c r="AH31" s="554" t="s">
        <v>253</v>
      </c>
      <c r="AI31" s="554"/>
      <c r="AJ31" s="539"/>
      <c r="AK31" s="554"/>
      <c r="AL31" s="554"/>
      <c r="AM31" s="918">
        <f t="shared" si="19"/>
        <v>50</v>
      </c>
      <c r="AN31" s="554" t="s">
        <v>253</v>
      </c>
    </row>
    <row r="32" spans="2:40" x14ac:dyDescent="0.25">
      <c r="B32" s="538"/>
      <c r="C32" s="539"/>
      <c r="D32" s="585"/>
      <c r="E32" s="586"/>
      <c r="F32" s="587"/>
      <c r="G32" s="543"/>
      <c r="H32" s="544"/>
      <c r="I32" s="543"/>
      <c r="J32" s="543"/>
      <c r="K32" s="588"/>
      <c r="L32" s="548"/>
      <c r="M32" s="616"/>
      <c r="N32" s="544"/>
      <c r="O32" s="544"/>
      <c r="P32" s="544"/>
      <c r="Q32" s="544"/>
      <c r="R32" s="544"/>
      <c r="S32" s="544"/>
      <c r="T32" s="544"/>
      <c r="U32" s="544"/>
      <c r="V32" s="544"/>
      <c r="W32" s="545">
        <f t="shared" si="17"/>
        <v>0</v>
      </c>
      <c r="X32" s="589"/>
      <c r="Y32" s="539"/>
      <c r="Z32" s="592"/>
      <c r="AA32" s="548"/>
      <c r="AB32" s="544">
        <f t="shared" si="18"/>
        <v>0</v>
      </c>
      <c r="AC32" s="587"/>
      <c r="AD32" s="539"/>
      <c r="AE32" s="662"/>
      <c r="AF32" s="590"/>
      <c r="AG32" s="591"/>
      <c r="AH32" s="551"/>
      <c r="AI32" s="551"/>
      <c r="AJ32" s="539"/>
      <c r="AK32" s="551"/>
      <c r="AL32" s="551"/>
      <c r="AM32" s="918">
        <f t="shared" si="19"/>
        <v>0</v>
      </c>
      <c r="AN32" s="551"/>
    </row>
    <row r="33" spans="2:40" x14ac:dyDescent="0.25">
      <c r="B33" s="538" t="s">
        <v>249</v>
      </c>
      <c r="C33" s="539"/>
      <c r="D33" s="585"/>
      <c r="E33" s="586"/>
      <c r="F33" s="587"/>
      <c r="G33" s="543">
        <f>SUM(E33:F33)</f>
        <v>0</v>
      </c>
      <c r="H33" s="544"/>
      <c r="I33" s="543"/>
      <c r="J33" s="543">
        <f t="shared" si="14"/>
        <v>0</v>
      </c>
      <c r="K33" s="588"/>
      <c r="L33" s="548">
        <f t="shared" si="15"/>
        <v>0</v>
      </c>
      <c r="M33" s="616"/>
      <c r="N33" s="544"/>
      <c r="O33" s="544"/>
      <c r="P33" s="544"/>
      <c r="Q33" s="544"/>
      <c r="R33" s="544"/>
      <c r="S33" s="544"/>
      <c r="T33" s="544"/>
      <c r="U33" s="544"/>
      <c r="V33" s="544"/>
      <c r="W33" s="545">
        <f t="shared" si="17"/>
        <v>0</v>
      </c>
      <c r="X33" s="589"/>
      <c r="Y33" s="539"/>
      <c r="Z33" s="592"/>
      <c r="AA33" s="548"/>
      <c r="AB33" s="544">
        <f t="shared" si="18"/>
        <v>0</v>
      </c>
      <c r="AC33" s="587"/>
      <c r="AD33" s="539"/>
      <c r="AE33" s="662"/>
      <c r="AF33" s="585"/>
      <c r="AG33" s="591"/>
      <c r="AH33" s="551"/>
      <c r="AI33" s="551"/>
      <c r="AJ33" s="539"/>
      <c r="AK33" s="551"/>
      <c r="AL33" s="551"/>
      <c r="AM33" s="918">
        <f t="shared" si="19"/>
        <v>0</v>
      </c>
      <c r="AN33" s="551"/>
    </row>
    <row r="34" spans="2:40" x14ac:dyDescent="0.25">
      <c r="B34" s="538" t="s">
        <v>250</v>
      </c>
      <c r="C34" s="539"/>
      <c r="D34" s="585"/>
      <c r="E34" s="586"/>
      <c r="F34" s="587"/>
      <c r="G34" s="543">
        <f>SUM(E34:F34)</f>
        <v>0</v>
      </c>
      <c r="H34" s="544"/>
      <c r="I34" s="543"/>
      <c r="J34" s="543">
        <f t="shared" si="14"/>
        <v>0</v>
      </c>
      <c r="K34" s="588"/>
      <c r="L34" s="548">
        <f t="shared" si="15"/>
        <v>0</v>
      </c>
      <c r="M34" s="616"/>
      <c r="N34" s="544"/>
      <c r="O34" s="544"/>
      <c r="P34" s="544"/>
      <c r="Q34" s="544"/>
      <c r="R34" s="544"/>
      <c r="S34" s="544"/>
      <c r="T34" s="544"/>
      <c r="U34" s="544"/>
      <c r="V34" s="544"/>
      <c r="W34" s="545">
        <f t="shared" si="17"/>
        <v>0</v>
      </c>
      <c r="X34" s="589"/>
      <c r="Y34" s="539"/>
      <c r="Z34" s="592"/>
      <c r="AA34" s="548"/>
      <c r="AB34" s="544">
        <f t="shared" si="18"/>
        <v>0</v>
      </c>
      <c r="AC34" s="587"/>
      <c r="AD34" s="539"/>
      <c r="AE34" s="662"/>
      <c r="AF34" s="585"/>
      <c r="AG34" s="591"/>
      <c r="AH34" s="551"/>
      <c r="AI34" s="551"/>
      <c r="AJ34" s="539"/>
      <c r="AK34" s="551"/>
      <c r="AL34" s="551"/>
      <c r="AM34" s="918">
        <f t="shared" si="19"/>
        <v>0</v>
      </c>
      <c r="AN34" s="551"/>
    </row>
    <row r="35" spans="2:40" x14ac:dyDescent="0.25">
      <c r="B35" s="538" t="s">
        <v>251</v>
      </c>
      <c r="C35" s="539"/>
      <c r="D35" s="552"/>
      <c r="E35" s="541"/>
      <c r="F35" s="542"/>
      <c r="G35" s="543">
        <f>SUM(E35:F35)</f>
        <v>0</v>
      </c>
      <c r="H35" s="544"/>
      <c r="I35" s="543"/>
      <c r="J35" s="543">
        <f t="shared" si="14"/>
        <v>0</v>
      </c>
      <c r="K35" s="553"/>
      <c r="L35" s="548">
        <f t="shared" si="15"/>
        <v>0</v>
      </c>
      <c r="M35" s="616"/>
      <c r="N35" s="544"/>
      <c r="O35" s="544"/>
      <c r="P35" s="544"/>
      <c r="Q35" s="544"/>
      <c r="R35" s="544"/>
      <c r="S35" s="544"/>
      <c r="T35" s="544"/>
      <c r="U35" s="544"/>
      <c r="V35" s="544"/>
      <c r="W35" s="545">
        <f t="shared" si="17"/>
        <v>0</v>
      </c>
      <c r="X35" s="546"/>
      <c r="Y35" s="539"/>
      <c r="Z35" s="555"/>
      <c r="AA35" s="548"/>
      <c r="AB35" s="544">
        <f t="shared" si="18"/>
        <v>0</v>
      </c>
      <c r="AC35" s="542"/>
      <c r="AD35" s="539"/>
      <c r="AE35" s="662"/>
      <c r="AF35" s="549"/>
      <c r="AG35" s="550"/>
      <c r="AH35" s="551"/>
      <c r="AI35" s="551"/>
      <c r="AJ35" s="539"/>
      <c r="AK35" s="551"/>
      <c r="AL35" s="551"/>
      <c r="AM35" s="918">
        <f t="shared" si="19"/>
        <v>0</v>
      </c>
      <c r="AN35" s="551"/>
    </row>
    <row r="36" spans="2:40" ht="12.6" thickBot="1" x14ac:dyDescent="0.3">
      <c r="B36" s="558" t="s">
        <v>72</v>
      </c>
      <c r="C36" s="559"/>
      <c r="D36" s="560"/>
      <c r="E36" s="561"/>
      <c r="F36" s="562"/>
      <c r="G36" s="563"/>
      <c r="H36" s="564"/>
      <c r="I36" s="563"/>
      <c r="J36" s="543">
        <f t="shared" si="14"/>
        <v>0</v>
      </c>
      <c r="K36" s="565"/>
      <c r="L36" s="548">
        <f t="shared" si="15"/>
        <v>0</v>
      </c>
      <c r="M36" s="622"/>
      <c r="N36" s="564"/>
      <c r="O36" s="564"/>
      <c r="P36" s="564"/>
      <c r="Q36" s="564"/>
      <c r="R36" s="564"/>
      <c r="S36" s="564"/>
      <c r="T36" s="564"/>
      <c r="U36" s="564"/>
      <c r="V36" s="564"/>
      <c r="W36" s="623">
        <f t="shared" si="17"/>
        <v>0</v>
      </c>
      <c r="X36" s="566"/>
      <c r="Y36" s="539"/>
      <c r="Z36" s="567"/>
      <c r="AA36" s="568"/>
      <c r="AB36" s="544">
        <f t="shared" si="18"/>
        <v>0</v>
      </c>
      <c r="AC36" s="562"/>
      <c r="AD36" s="539"/>
      <c r="AE36" s="663"/>
      <c r="AF36" s="569"/>
      <c r="AG36" s="570"/>
      <c r="AH36" s="551"/>
      <c r="AI36" s="551"/>
      <c r="AJ36" s="539"/>
      <c r="AK36" s="551"/>
      <c r="AL36" s="551"/>
      <c r="AM36" s="918">
        <f t="shared" si="19"/>
        <v>0</v>
      </c>
      <c r="AN36" s="551"/>
    </row>
    <row r="37" spans="2:40" ht="12.6" thickBot="1" x14ac:dyDescent="0.3">
      <c r="B37" s="967" t="s">
        <v>134</v>
      </c>
      <c r="C37" s="968"/>
      <c r="D37" s="969"/>
      <c r="E37" s="921">
        <f t="shared" ref="E37:X37" si="20">SUM(E29:E36)</f>
        <v>1000</v>
      </c>
      <c r="F37" s="922">
        <f t="shared" si="20"/>
        <v>0</v>
      </c>
      <c r="G37" s="922">
        <f t="shared" si="20"/>
        <v>1000</v>
      </c>
      <c r="H37" s="922">
        <f t="shared" si="20"/>
        <v>190</v>
      </c>
      <c r="I37" s="922">
        <f t="shared" si="20"/>
        <v>0</v>
      </c>
      <c r="J37" s="970">
        <f t="shared" si="20"/>
        <v>1190</v>
      </c>
      <c r="K37" s="923">
        <f t="shared" si="20"/>
        <v>240</v>
      </c>
      <c r="L37" s="971">
        <f t="shared" si="20"/>
        <v>950</v>
      </c>
      <c r="M37" s="921">
        <f t="shared" si="20"/>
        <v>0</v>
      </c>
      <c r="N37" s="922">
        <f t="shared" si="20"/>
        <v>0</v>
      </c>
      <c r="O37" s="922">
        <f t="shared" si="20"/>
        <v>0</v>
      </c>
      <c r="P37" s="922">
        <f t="shared" si="20"/>
        <v>0</v>
      </c>
      <c r="Q37" s="922">
        <f t="shared" si="20"/>
        <v>0</v>
      </c>
      <c r="R37" s="922">
        <f t="shared" si="20"/>
        <v>0</v>
      </c>
      <c r="S37" s="922"/>
      <c r="T37" s="922">
        <f t="shared" si="20"/>
        <v>500</v>
      </c>
      <c r="U37" s="922"/>
      <c r="V37" s="922"/>
      <c r="W37" s="923">
        <f t="shared" si="20"/>
        <v>450</v>
      </c>
      <c r="X37" s="972">
        <f t="shared" si="20"/>
        <v>150</v>
      </c>
      <c r="Y37" s="922"/>
      <c r="Z37" s="973"/>
      <c r="AA37" s="971">
        <f>SUM(AA29:AA36)</f>
        <v>0</v>
      </c>
      <c r="AB37" s="922">
        <f>SUM(AB29:AB36)</f>
        <v>300</v>
      </c>
      <c r="AC37" s="922">
        <f>SUM(AC29:AC36)</f>
        <v>300</v>
      </c>
      <c r="AD37" s="922"/>
      <c r="AE37" s="970"/>
      <c r="AF37" s="974">
        <f>SUM(AF29:AF36)</f>
        <v>0</v>
      </c>
      <c r="AG37" s="975">
        <f>SUM(AG29:AG36)</f>
        <v>0</v>
      </c>
      <c r="AH37" s="976"/>
      <c r="AI37" s="976"/>
      <c r="AJ37" s="922"/>
      <c r="AK37" s="976"/>
      <c r="AL37" s="976"/>
      <c r="AM37" s="976"/>
      <c r="AN37" s="976"/>
    </row>
    <row r="38" spans="2:40" ht="15" customHeight="1" thickBot="1" x14ac:dyDescent="0.3">
      <c r="B38" s="1134" t="s">
        <v>654</v>
      </c>
      <c r="C38" s="1135"/>
      <c r="D38" s="1135"/>
      <c r="E38" s="984"/>
      <c r="F38" s="984"/>
      <c r="G38" s="985"/>
      <c r="H38" s="984"/>
      <c r="I38" s="984"/>
      <c r="J38" s="984"/>
      <c r="K38" s="984"/>
      <c r="L38" s="986"/>
      <c r="M38" s="986"/>
      <c r="N38" s="986"/>
      <c r="O38" s="986"/>
      <c r="P38" s="986"/>
      <c r="Q38" s="986"/>
      <c r="R38" s="986"/>
      <c r="S38" s="986"/>
      <c r="T38" s="986"/>
      <c r="U38" s="986"/>
      <c r="V38" s="986"/>
      <c r="W38" s="986"/>
      <c r="X38" s="984"/>
      <c r="Y38" s="984"/>
      <c r="Z38" s="984"/>
      <c r="AA38" s="984"/>
      <c r="AB38" s="986"/>
      <c r="AC38" s="984"/>
      <c r="AD38" s="984"/>
      <c r="AE38" s="984"/>
      <c r="AF38" s="984"/>
      <c r="AG38" s="984"/>
      <c r="AH38" s="984"/>
      <c r="AI38" s="984"/>
      <c r="AJ38" s="984"/>
      <c r="AK38" s="984"/>
      <c r="AL38" s="984"/>
      <c r="AM38" s="984"/>
      <c r="AN38" s="987"/>
    </row>
    <row r="39" spans="2:40" ht="15" customHeight="1" x14ac:dyDescent="0.25">
      <c r="B39" s="934" t="s">
        <v>506</v>
      </c>
      <c r="C39" s="935">
        <v>45688</v>
      </c>
      <c r="D39" s="936" t="s">
        <v>130</v>
      </c>
      <c r="E39" s="977"/>
      <c r="F39" s="978"/>
      <c r="G39" s="979"/>
      <c r="H39" s="980"/>
      <c r="I39" s="979"/>
      <c r="J39" s="979"/>
      <c r="K39" s="981"/>
      <c r="L39" s="982"/>
      <c r="M39" s="919">
        <v>1500</v>
      </c>
      <c r="N39" s="920">
        <v>100</v>
      </c>
      <c r="O39" s="620">
        <f>SUM(M39:N39)</f>
        <v>1600</v>
      </c>
      <c r="P39" s="620">
        <f>+O39*0.19</f>
        <v>304</v>
      </c>
      <c r="Q39" s="620">
        <v>0</v>
      </c>
      <c r="R39" s="620">
        <f t="shared" ref="R39" si="21">+Q39+P39+O39</f>
        <v>1904</v>
      </c>
      <c r="S39" s="620"/>
      <c r="T39" s="620">
        <v>984</v>
      </c>
      <c r="U39" s="620"/>
      <c r="V39" s="620"/>
      <c r="W39" s="621">
        <f t="shared" ref="W39:W46" si="22">L39+R39-T39</f>
        <v>920</v>
      </c>
      <c r="X39" s="939">
        <v>0</v>
      </c>
      <c r="Y39" s="935"/>
      <c r="Z39" s="940"/>
      <c r="AA39" s="938">
        <v>0</v>
      </c>
      <c r="AB39" s="620">
        <f t="shared" ref="AB39:AB46" si="23">+W39-X39</f>
        <v>920</v>
      </c>
      <c r="AC39" s="920">
        <v>250</v>
      </c>
      <c r="AD39" s="935">
        <v>45688</v>
      </c>
      <c r="AE39" s="941"/>
      <c r="AF39" s="942"/>
      <c r="AG39" s="943" t="s">
        <v>48</v>
      </c>
      <c r="AH39" s="944" t="s">
        <v>215</v>
      </c>
      <c r="AI39" s="944">
        <v>100</v>
      </c>
      <c r="AJ39" s="935">
        <v>45750</v>
      </c>
      <c r="AK39" s="944" t="s">
        <v>573</v>
      </c>
      <c r="AL39" s="944"/>
      <c r="AM39" s="983">
        <f t="shared" ref="AM39:AM46" si="24">AC39-AI39</f>
        <v>150</v>
      </c>
      <c r="AN39" s="944" t="s">
        <v>215</v>
      </c>
    </row>
    <row r="40" spans="2:40" ht="15" customHeight="1" x14ac:dyDescent="0.25">
      <c r="B40" s="538"/>
      <c r="C40" s="539"/>
      <c r="D40" s="552"/>
      <c r="E40" s="645"/>
      <c r="F40" s="646"/>
      <c r="G40" s="647"/>
      <c r="H40" s="648"/>
      <c r="I40" s="647"/>
      <c r="J40" s="647">
        <f>+I40+H40+G40</f>
        <v>0</v>
      </c>
      <c r="K40" s="650"/>
      <c r="L40" s="649">
        <f>+J40-K40</f>
        <v>0</v>
      </c>
      <c r="M40" s="616"/>
      <c r="N40" s="544"/>
      <c r="O40" s="544"/>
      <c r="P40" s="544"/>
      <c r="Q40" s="544"/>
      <c r="R40" s="544"/>
      <c r="S40" s="544"/>
      <c r="T40" s="544"/>
      <c r="U40" s="544"/>
      <c r="V40" s="544"/>
      <c r="W40" s="545">
        <f t="shared" si="22"/>
        <v>0</v>
      </c>
      <c r="X40" s="546"/>
      <c r="Y40" s="539"/>
      <c r="Z40" s="555"/>
      <c r="AA40" s="548"/>
      <c r="AB40" s="544">
        <f t="shared" si="23"/>
        <v>0</v>
      </c>
      <c r="AC40" s="542">
        <v>250</v>
      </c>
      <c r="AD40" s="539">
        <v>45747</v>
      </c>
      <c r="AE40" s="662"/>
      <c r="AF40" s="549"/>
      <c r="AG40" s="550"/>
      <c r="AH40" s="554" t="s">
        <v>133</v>
      </c>
      <c r="AI40" s="554"/>
      <c r="AJ40" s="539"/>
      <c r="AK40" s="554"/>
      <c r="AL40" s="554"/>
      <c r="AM40" s="918">
        <f t="shared" si="24"/>
        <v>250</v>
      </c>
      <c r="AN40" s="554" t="s">
        <v>133</v>
      </c>
    </row>
    <row r="41" spans="2:40" ht="15" customHeight="1" x14ac:dyDescent="0.25">
      <c r="B41" s="538"/>
      <c r="C41" s="539"/>
      <c r="D41" s="552"/>
      <c r="E41" s="645"/>
      <c r="F41" s="646"/>
      <c r="G41" s="647"/>
      <c r="H41" s="648"/>
      <c r="I41" s="647"/>
      <c r="J41" s="647">
        <f t="shared" ref="J41" si="25">+I41+H41+G41</f>
        <v>0</v>
      </c>
      <c r="K41" s="650"/>
      <c r="L41" s="649">
        <f>+J41-K41</f>
        <v>0</v>
      </c>
      <c r="M41" s="616"/>
      <c r="N41" s="544"/>
      <c r="O41" s="544"/>
      <c r="P41" s="544"/>
      <c r="Q41" s="544"/>
      <c r="R41" s="544"/>
      <c r="S41" s="544"/>
      <c r="T41" s="544"/>
      <c r="U41" s="544"/>
      <c r="V41" s="544"/>
      <c r="W41" s="545">
        <f t="shared" si="22"/>
        <v>0</v>
      </c>
      <c r="X41" s="546"/>
      <c r="Y41" s="539"/>
      <c r="Z41" s="555"/>
      <c r="AA41" s="548"/>
      <c r="AB41" s="544">
        <f t="shared" si="23"/>
        <v>0</v>
      </c>
      <c r="AC41" s="542">
        <v>268</v>
      </c>
      <c r="AD41" s="539">
        <v>45777</v>
      </c>
      <c r="AE41" s="662"/>
      <c r="AF41" s="549"/>
      <c r="AG41" s="550"/>
      <c r="AH41" s="554" t="s">
        <v>133</v>
      </c>
      <c r="AI41" s="554"/>
      <c r="AJ41" s="539"/>
      <c r="AK41" s="554"/>
      <c r="AL41" s="554"/>
      <c r="AM41" s="918">
        <f t="shared" si="24"/>
        <v>268</v>
      </c>
      <c r="AN41" s="554" t="s">
        <v>133</v>
      </c>
    </row>
    <row r="42" spans="2:40" ht="15" customHeight="1" x14ac:dyDescent="0.25">
      <c r="B42" s="538"/>
      <c r="C42" s="539"/>
      <c r="D42" s="552"/>
      <c r="E42" s="645"/>
      <c r="F42" s="646"/>
      <c r="G42" s="647"/>
      <c r="H42" s="648"/>
      <c r="I42" s="647"/>
      <c r="J42" s="647"/>
      <c r="K42" s="650"/>
      <c r="L42" s="649"/>
      <c r="M42" s="616"/>
      <c r="N42" s="544"/>
      <c r="O42" s="544"/>
      <c r="P42" s="544"/>
      <c r="Q42" s="544"/>
      <c r="R42" s="544"/>
      <c r="S42" s="544"/>
      <c r="T42" s="544"/>
      <c r="U42" s="544"/>
      <c r="V42" s="544"/>
      <c r="W42" s="545">
        <f t="shared" si="22"/>
        <v>0</v>
      </c>
      <c r="X42" s="546"/>
      <c r="Y42" s="539"/>
      <c r="Z42" s="555"/>
      <c r="AA42" s="548"/>
      <c r="AB42" s="544">
        <f t="shared" si="23"/>
        <v>0</v>
      </c>
      <c r="AC42" s="542"/>
      <c r="AD42" s="539"/>
      <c r="AE42" s="662"/>
      <c r="AF42" s="549">
        <v>250</v>
      </c>
      <c r="AG42" s="550"/>
      <c r="AH42" s="551"/>
      <c r="AI42" s="551"/>
      <c r="AJ42" s="539"/>
      <c r="AK42" s="551"/>
      <c r="AL42" s="551"/>
      <c r="AM42" s="918">
        <f t="shared" si="24"/>
        <v>0</v>
      </c>
      <c r="AN42" s="551"/>
    </row>
    <row r="43" spans="2:40" ht="15" customHeight="1" x14ac:dyDescent="0.25">
      <c r="B43" s="538" t="s">
        <v>507</v>
      </c>
      <c r="C43" s="539"/>
      <c r="D43" s="552"/>
      <c r="E43" s="645"/>
      <c r="F43" s="646"/>
      <c r="G43" s="647">
        <f>SUM(E43:F43)</f>
        <v>0</v>
      </c>
      <c r="H43" s="648"/>
      <c r="I43" s="647"/>
      <c r="J43" s="647">
        <f t="shared" ref="J43:J46" si="26">+I43+H43+G43</f>
        <v>0</v>
      </c>
      <c r="K43" s="650"/>
      <c r="L43" s="649">
        <f>+J43-K43</f>
        <v>0</v>
      </c>
      <c r="M43" s="616"/>
      <c r="N43" s="544"/>
      <c r="O43" s="544"/>
      <c r="P43" s="544"/>
      <c r="Q43" s="544"/>
      <c r="R43" s="544"/>
      <c r="S43" s="544"/>
      <c r="T43" s="544"/>
      <c r="U43" s="544"/>
      <c r="V43" s="544"/>
      <c r="W43" s="545">
        <f t="shared" si="22"/>
        <v>0</v>
      </c>
      <c r="X43" s="546"/>
      <c r="Y43" s="539"/>
      <c r="Z43" s="555"/>
      <c r="AA43" s="548"/>
      <c r="AB43" s="544">
        <f t="shared" si="23"/>
        <v>0</v>
      </c>
      <c r="AC43" s="542"/>
      <c r="AD43" s="539"/>
      <c r="AE43" s="662"/>
      <c r="AF43" s="549"/>
      <c r="AG43" s="550"/>
      <c r="AH43" s="551"/>
      <c r="AI43" s="551"/>
      <c r="AJ43" s="539"/>
      <c r="AK43" s="551"/>
      <c r="AL43" s="551"/>
      <c r="AM43" s="918">
        <f t="shared" si="24"/>
        <v>0</v>
      </c>
      <c r="AN43" s="551"/>
    </row>
    <row r="44" spans="2:40" ht="15" customHeight="1" x14ac:dyDescent="0.25">
      <c r="B44" s="538" t="s">
        <v>508</v>
      </c>
      <c r="C44" s="539"/>
      <c r="D44" s="552"/>
      <c r="E44" s="645"/>
      <c r="F44" s="646"/>
      <c r="G44" s="647">
        <f>SUM(E44:F44)</f>
        <v>0</v>
      </c>
      <c r="H44" s="648"/>
      <c r="I44" s="647"/>
      <c r="J44" s="647">
        <f t="shared" si="26"/>
        <v>0</v>
      </c>
      <c r="K44" s="651"/>
      <c r="L44" s="649">
        <f>+J44-K44</f>
        <v>0</v>
      </c>
      <c r="M44" s="616"/>
      <c r="N44" s="544"/>
      <c r="O44" s="544"/>
      <c r="P44" s="544"/>
      <c r="Q44" s="544"/>
      <c r="R44" s="544"/>
      <c r="S44" s="544"/>
      <c r="T44" s="544"/>
      <c r="U44" s="544"/>
      <c r="V44" s="544"/>
      <c r="W44" s="545">
        <f t="shared" si="22"/>
        <v>0</v>
      </c>
      <c r="X44" s="546"/>
      <c r="Y44" s="539"/>
      <c r="Z44" s="557"/>
      <c r="AA44" s="548"/>
      <c r="AB44" s="544">
        <f t="shared" si="23"/>
        <v>0</v>
      </c>
      <c r="AC44" s="542"/>
      <c r="AD44" s="539"/>
      <c r="AE44" s="662"/>
      <c r="AF44" s="549"/>
      <c r="AG44" s="550"/>
      <c r="AH44" s="551"/>
      <c r="AI44" s="551"/>
      <c r="AJ44" s="539"/>
      <c r="AK44" s="551"/>
      <c r="AL44" s="551"/>
      <c r="AM44" s="918">
        <f t="shared" si="24"/>
        <v>0</v>
      </c>
      <c r="AN44" s="551"/>
    </row>
    <row r="45" spans="2:40" ht="15" customHeight="1" x14ac:dyDescent="0.25">
      <c r="B45" s="538" t="s">
        <v>509</v>
      </c>
      <c r="C45" s="539"/>
      <c r="D45" s="552"/>
      <c r="E45" s="645"/>
      <c r="F45" s="646"/>
      <c r="G45" s="647">
        <f>SUM(E45:F45)</f>
        <v>0</v>
      </c>
      <c r="H45" s="648"/>
      <c r="I45" s="647"/>
      <c r="J45" s="647">
        <f t="shared" si="26"/>
        <v>0</v>
      </c>
      <c r="K45" s="650"/>
      <c r="L45" s="649">
        <f>+J45-K45</f>
        <v>0</v>
      </c>
      <c r="M45" s="616"/>
      <c r="N45" s="544"/>
      <c r="O45" s="544"/>
      <c r="P45" s="544"/>
      <c r="Q45" s="544"/>
      <c r="R45" s="544"/>
      <c r="S45" s="544"/>
      <c r="T45" s="544"/>
      <c r="U45" s="544"/>
      <c r="V45" s="544"/>
      <c r="W45" s="545">
        <f>L45+R45-T45</f>
        <v>0</v>
      </c>
      <c r="X45" s="546"/>
      <c r="Y45" s="539"/>
      <c r="Z45" s="555"/>
      <c r="AA45" s="548"/>
      <c r="AB45" s="544">
        <f t="shared" si="23"/>
        <v>0</v>
      </c>
      <c r="AC45" s="542"/>
      <c r="AD45" s="539"/>
      <c r="AE45" s="662"/>
      <c r="AF45" s="549"/>
      <c r="AG45" s="550"/>
      <c r="AH45" s="551"/>
      <c r="AI45" s="551"/>
      <c r="AJ45" s="539"/>
      <c r="AK45" s="551"/>
      <c r="AL45" s="551"/>
      <c r="AM45" s="918">
        <f t="shared" si="24"/>
        <v>0</v>
      </c>
      <c r="AN45" s="551"/>
    </row>
    <row r="46" spans="2:40" ht="15.75" customHeight="1" thickBot="1" x14ac:dyDescent="0.3">
      <c r="B46" s="558" t="s">
        <v>72</v>
      </c>
      <c r="C46" s="559"/>
      <c r="D46" s="560"/>
      <c r="E46" s="652"/>
      <c r="F46" s="653"/>
      <c r="G46" s="654"/>
      <c r="H46" s="655"/>
      <c r="I46" s="654"/>
      <c r="J46" s="647">
        <f t="shared" si="26"/>
        <v>0</v>
      </c>
      <c r="K46" s="656"/>
      <c r="L46" s="649">
        <f>+J46-K46</f>
        <v>0</v>
      </c>
      <c r="M46" s="909"/>
      <c r="N46" s="910"/>
      <c r="O46" s="910"/>
      <c r="P46" s="910"/>
      <c r="Q46" s="910"/>
      <c r="R46" s="910"/>
      <c r="S46" s="910"/>
      <c r="T46" s="910"/>
      <c r="U46" s="910"/>
      <c r="V46" s="910"/>
      <c r="W46" s="911">
        <f t="shared" si="22"/>
        <v>0</v>
      </c>
      <c r="X46" s="566"/>
      <c r="Y46" s="539"/>
      <c r="Z46" s="567"/>
      <c r="AA46" s="568"/>
      <c r="AB46" s="544">
        <f t="shared" si="23"/>
        <v>0</v>
      </c>
      <c r="AC46" s="562"/>
      <c r="AD46" s="539"/>
      <c r="AE46" s="663"/>
      <c r="AF46" s="569"/>
      <c r="AG46" s="570"/>
      <c r="AH46" s="551"/>
      <c r="AI46" s="551"/>
      <c r="AJ46" s="539"/>
      <c r="AK46" s="551"/>
      <c r="AL46" s="551"/>
      <c r="AM46" s="918">
        <f t="shared" si="24"/>
        <v>0</v>
      </c>
      <c r="AN46" s="551"/>
    </row>
    <row r="47" spans="2:40" ht="15.75" customHeight="1" thickBot="1" x14ac:dyDescent="0.3">
      <c r="B47" s="572" t="s">
        <v>510</v>
      </c>
      <c r="C47" s="573"/>
      <c r="D47" s="574"/>
      <c r="E47" s="657">
        <f>SUM(E39:E46)</f>
        <v>0</v>
      </c>
      <c r="F47" s="658">
        <f t="shared" ref="F47:X47" si="27">SUM(F39:F46)</f>
        <v>0</v>
      </c>
      <c r="G47" s="658">
        <f t="shared" si="27"/>
        <v>0</v>
      </c>
      <c r="H47" s="658">
        <f t="shared" si="27"/>
        <v>0</v>
      </c>
      <c r="I47" s="658">
        <f t="shared" si="27"/>
        <v>0</v>
      </c>
      <c r="J47" s="659">
        <f t="shared" si="27"/>
        <v>0</v>
      </c>
      <c r="K47" s="660">
        <f t="shared" si="27"/>
        <v>0</v>
      </c>
      <c r="L47" s="661">
        <f t="shared" si="27"/>
        <v>0</v>
      </c>
      <c r="M47" s="921">
        <f t="shared" si="27"/>
        <v>1500</v>
      </c>
      <c r="N47" s="922">
        <f t="shared" si="27"/>
        <v>100</v>
      </c>
      <c r="O47" s="922">
        <f t="shared" si="27"/>
        <v>1600</v>
      </c>
      <c r="P47" s="922">
        <f t="shared" si="27"/>
        <v>304</v>
      </c>
      <c r="Q47" s="922">
        <f t="shared" si="27"/>
        <v>0</v>
      </c>
      <c r="R47" s="922">
        <f t="shared" si="27"/>
        <v>1904</v>
      </c>
      <c r="S47" s="922"/>
      <c r="T47" s="922">
        <f t="shared" si="27"/>
        <v>984</v>
      </c>
      <c r="U47" s="922"/>
      <c r="V47" s="922"/>
      <c r="W47" s="923">
        <f t="shared" si="27"/>
        <v>920</v>
      </c>
      <c r="X47" s="580">
        <f t="shared" si="27"/>
        <v>0</v>
      </c>
      <c r="Y47" s="576"/>
      <c r="Z47" s="581"/>
      <c r="AA47" s="582">
        <f>SUM(AA39:AA46)</f>
        <v>0</v>
      </c>
      <c r="AB47" s="576">
        <f>SUM(AB39:AB46)</f>
        <v>920</v>
      </c>
      <c r="AC47" s="576">
        <f>SUM(AC39:AC46)</f>
        <v>768</v>
      </c>
      <c r="AD47" s="576"/>
      <c r="AE47" s="577"/>
      <c r="AF47" s="593">
        <f>SUM(AF39:AF46)</f>
        <v>250</v>
      </c>
      <c r="AG47" s="579">
        <f>SUM(AG39:AG46)</f>
        <v>0</v>
      </c>
      <c r="AH47" s="584"/>
      <c r="AI47" s="584"/>
      <c r="AJ47" s="576"/>
      <c r="AK47" s="584"/>
      <c r="AL47" s="584"/>
      <c r="AM47" s="584"/>
      <c r="AN47" s="584"/>
    </row>
    <row r="48" spans="2:40" ht="12.6" thickBot="1" x14ac:dyDescent="0.3">
      <c r="B48" s="594" t="s">
        <v>53</v>
      </c>
      <c r="C48" s="595"/>
      <c r="D48" s="596"/>
      <c r="E48" s="597">
        <f t="shared" ref="E48:J48" si="28">+E37+E17+E27+E47</f>
        <v>3400</v>
      </c>
      <c r="F48" s="597">
        <f t="shared" si="28"/>
        <v>250</v>
      </c>
      <c r="G48" s="597">
        <f t="shared" si="28"/>
        <v>3650</v>
      </c>
      <c r="H48" s="597">
        <f t="shared" si="28"/>
        <v>693.5</v>
      </c>
      <c r="I48" s="597">
        <f t="shared" si="28"/>
        <v>98</v>
      </c>
      <c r="J48" s="597">
        <f t="shared" si="28"/>
        <v>4441.5</v>
      </c>
      <c r="K48" s="597">
        <f>+K37+K17+K27+K47</f>
        <v>2224</v>
      </c>
      <c r="L48" s="598">
        <f>+L37+L17+L27+L47</f>
        <v>2217.5</v>
      </c>
      <c r="M48" s="925">
        <f t="shared" ref="M48" si="29">+M37+M17+M27+M47</f>
        <v>1500</v>
      </c>
      <c r="N48" s="926">
        <f t="shared" ref="N48" si="30">+N37+N17+N27+N47</f>
        <v>100</v>
      </c>
      <c r="O48" s="926">
        <f t="shared" ref="O48" si="31">+O37+O17+O27+O47</f>
        <v>1600</v>
      </c>
      <c r="P48" s="926">
        <f t="shared" ref="P48" si="32">+P37+P17+P27+P47</f>
        <v>304</v>
      </c>
      <c r="Q48" s="926">
        <f t="shared" ref="Q48" si="33">+Q37+Q17+Q27+Q47</f>
        <v>0</v>
      </c>
      <c r="R48" s="926">
        <f t="shared" ref="R48" si="34">+R37+R17+R27+R47</f>
        <v>1904</v>
      </c>
      <c r="S48" s="926"/>
      <c r="T48" s="926">
        <f>+T37+T17+T27+T47</f>
        <v>1584</v>
      </c>
      <c r="U48" s="926"/>
      <c r="V48" s="926"/>
      <c r="W48" s="924">
        <f>+W37+W17+W27+W47</f>
        <v>2537.5</v>
      </c>
      <c r="X48" s="599">
        <f t="shared" ref="X48" si="35">+X37+X17+X27</f>
        <v>300</v>
      </c>
      <c r="Y48" s="600"/>
      <c r="Z48" s="601"/>
      <c r="AA48" s="600">
        <f>+AA37+AA17+AA27+AA47</f>
        <v>98</v>
      </c>
      <c r="AB48" s="927">
        <f>+AB37+AB17+AB27+AB47</f>
        <v>2237.5</v>
      </c>
      <c r="AC48" s="600">
        <f>+AC37+AC17+AC27+AC47</f>
        <v>1988</v>
      </c>
      <c r="AD48" s="600">
        <f>+AD37+AD17+AD27+AD47</f>
        <v>0</v>
      </c>
      <c r="AE48" s="600"/>
      <c r="AF48" s="600">
        <f>+AF37+AF17+AF27+AF47</f>
        <v>250</v>
      </c>
      <c r="AG48" s="602">
        <f t="shared" ref="AG48" si="36">+AG37+AG17+AG27</f>
        <v>200</v>
      </c>
      <c r="AH48" s="603"/>
      <c r="AI48" s="603"/>
      <c r="AJ48" s="600"/>
      <c r="AK48" s="603"/>
      <c r="AL48" s="603"/>
      <c r="AM48" s="603"/>
      <c r="AN48" s="603"/>
    </row>
    <row r="49" spans="1:40" ht="12.6" thickBot="1" x14ac:dyDescent="0.3">
      <c r="B49" s="604"/>
      <c r="C49" s="605"/>
      <c r="D49" s="605"/>
      <c r="E49" s="605"/>
      <c r="F49" s="605"/>
      <c r="G49" s="606">
        <f>+G48-F48-E48</f>
        <v>0</v>
      </c>
      <c r="H49" s="605"/>
      <c r="I49" s="605"/>
      <c r="J49" s="607">
        <f>+J48-I48-H48-G48</f>
        <v>0</v>
      </c>
      <c r="K49" s="605"/>
      <c r="L49" s="606">
        <f>+J48-K48-L48</f>
        <v>0</v>
      </c>
      <c r="M49" s="606"/>
      <c r="N49" s="606"/>
      <c r="O49" s="606">
        <f>+O48-N48-M48</f>
        <v>0</v>
      </c>
      <c r="P49" s="605"/>
      <c r="Q49" s="605"/>
      <c r="R49" s="607">
        <f>+R48-Q48-P48-O48</f>
        <v>0</v>
      </c>
      <c r="S49" s="606"/>
      <c r="T49" s="605"/>
      <c r="U49" s="606"/>
      <c r="V49" s="606"/>
      <c r="W49" s="606">
        <f>L48+R48-T48-W48</f>
        <v>0</v>
      </c>
      <c r="X49" s="605"/>
      <c r="Y49" s="608"/>
      <c r="Z49" s="608"/>
      <c r="AA49" s="605"/>
      <c r="AB49" s="606">
        <f>+W48-X48-AB48</f>
        <v>0</v>
      </c>
      <c r="AC49" s="606">
        <f>+AC48+AF48-AB48</f>
        <v>0.5</v>
      </c>
      <c r="AD49" s="605"/>
      <c r="AE49" s="605"/>
      <c r="AF49" s="605"/>
      <c r="AG49" s="643" t="s">
        <v>252</v>
      </c>
      <c r="AH49" s="609">
        <f>SUMIF(AH9:AH47,"RESTANT",AC9:AC47)</f>
        <v>750</v>
      </c>
      <c r="AI49" s="605"/>
      <c r="AJ49" s="605"/>
      <c r="AK49" s="605"/>
      <c r="AL49" s="605"/>
      <c r="AM49" s="605"/>
      <c r="AN49" s="605"/>
    </row>
    <row r="50" spans="1:40" ht="49.5" customHeight="1" thickBot="1" x14ac:dyDescent="0.3">
      <c r="AG50" s="643" t="s">
        <v>640</v>
      </c>
      <c r="AH50" s="609">
        <f>SUMIF(AH9:AH37,"RESTANT",AC9:AC37)</f>
        <v>500</v>
      </c>
      <c r="AM50" s="643" t="s">
        <v>640</v>
      </c>
      <c r="AN50" s="609">
        <f>SUMIF(AN9:AN37,"RESTANT",AM9:AM37)</f>
        <v>70</v>
      </c>
    </row>
    <row r="51" spans="1:40" ht="12.75" customHeight="1" x14ac:dyDescent="0.25">
      <c r="A51" s="610">
        <f>+G27-'69_Achizitii'!G25</f>
        <v>-98400</v>
      </c>
      <c r="B51" s="611" t="s">
        <v>216</v>
      </c>
      <c r="C51" s="536" t="s">
        <v>426</v>
      </c>
      <c r="D51" s="536"/>
      <c r="E51" s="536"/>
      <c r="F51" s="536"/>
      <c r="G51" s="536"/>
      <c r="H51" s="536"/>
      <c r="I51" s="536"/>
      <c r="J51" s="536"/>
      <c r="K51" s="536"/>
      <c r="L51" s="536"/>
      <c r="M51" s="536"/>
      <c r="N51" s="536"/>
      <c r="O51" s="536"/>
      <c r="P51" s="536"/>
      <c r="Q51" s="536"/>
      <c r="R51" s="536"/>
      <c r="S51" s="536"/>
      <c r="T51" s="536"/>
      <c r="U51" s="536"/>
      <c r="V51" s="536"/>
      <c r="W51" s="536"/>
      <c r="X51" s="536"/>
      <c r="Y51" s="536"/>
      <c r="Z51" s="536"/>
      <c r="AA51" s="536"/>
      <c r="AB51" s="536"/>
      <c r="AC51" s="536"/>
      <c r="AD51" s="536"/>
      <c r="AE51" s="536"/>
      <c r="AF51" s="536"/>
      <c r="AG51" s="536"/>
      <c r="AJ51" s="536"/>
    </row>
    <row r="52" spans="1:40" ht="12.75" customHeight="1" x14ac:dyDescent="0.25">
      <c r="A52" s="610">
        <f>+G37+CPP!E26</f>
        <v>1000</v>
      </c>
      <c r="B52" s="611" t="s">
        <v>216</v>
      </c>
      <c r="C52" s="536" t="s">
        <v>427</v>
      </c>
      <c r="D52" s="536"/>
      <c r="E52" s="536"/>
      <c r="F52" s="536"/>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36"/>
      <c r="AJ52" s="536"/>
    </row>
    <row r="53" spans="1:40" ht="12.75" customHeight="1" x14ac:dyDescent="0.25">
      <c r="A53" s="610">
        <f>+L48-BS!E24-BS!E34</f>
        <v>2217.5</v>
      </c>
      <c r="B53" s="611" t="s">
        <v>221</v>
      </c>
      <c r="C53" s="1130" t="s">
        <v>641</v>
      </c>
      <c r="D53" s="1130"/>
      <c r="E53" s="1130"/>
      <c r="F53" s="1130"/>
      <c r="G53" s="1130"/>
      <c r="H53" s="1130"/>
      <c r="I53" s="1130"/>
      <c r="J53" s="1130"/>
      <c r="K53" s="1130"/>
      <c r="L53" s="1130"/>
      <c r="M53" s="612"/>
      <c r="N53" s="612"/>
      <c r="O53" s="612"/>
      <c r="P53" s="612"/>
      <c r="Q53" s="612"/>
      <c r="R53" s="612"/>
      <c r="S53" s="612"/>
      <c r="T53" s="612"/>
      <c r="U53" s="612"/>
      <c r="V53" s="612"/>
      <c r="W53" s="612"/>
      <c r="X53" s="536"/>
      <c r="Y53" s="536"/>
      <c r="Z53" s="536"/>
      <c r="AA53" s="536"/>
      <c r="AB53" s="536"/>
      <c r="AC53" s="536"/>
      <c r="AD53" s="536"/>
      <c r="AE53" s="536"/>
      <c r="AF53" s="536"/>
      <c r="AG53" s="536"/>
      <c r="AJ53" s="536"/>
    </row>
    <row r="56" spans="1:40" x14ac:dyDescent="0.25">
      <c r="B56" s="613" t="s">
        <v>36</v>
      </c>
      <c r="C56" s="614"/>
    </row>
    <row r="57" spans="1:40" x14ac:dyDescent="0.25">
      <c r="B57" s="1119" t="s">
        <v>55</v>
      </c>
      <c r="C57" s="1119"/>
    </row>
  </sheetData>
  <mergeCells count="88">
    <mergeCell ref="Y4:Y5"/>
    <mergeCell ref="X3:Z3"/>
    <mergeCell ref="AA3:AF3"/>
    <mergeCell ref="AF4:AF5"/>
    <mergeCell ref="M2:W2"/>
    <mergeCell ref="AC4:AC5"/>
    <mergeCell ref="AA4:AA5"/>
    <mergeCell ref="M3:W3"/>
    <mergeCell ref="W4:W5"/>
    <mergeCell ref="V4:V5"/>
    <mergeCell ref="U4:U5"/>
    <mergeCell ref="X4:X5"/>
    <mergeCell ref="AB4:AB5"/>
    <mergeCell ref="Z4:Z5"/>
    <mergeCell ref="M4:M5"/>
    <mergeCell ref="N4:N5"/>
    <mergeCell ref="B3:D3"/>
    <mergeCell ref="C4:C5"/>
    <mergeCell ref="D4:D5"/>
    <mergeCell ref="E4:E5"/>
    <mergeCell ref="F4:F5"/>
    <mergeCell ref="E3:L3"/>
    <mergeCell ref="I4:I5"/>
    <mergeCell ref="L4:L5"/>
    <mergeCell ref="H4:H5"/>
    <mergeCell ref="J4:J5"/>
    <mergeCell ref="G4:G5"/>
    <mergeCell ref="K4:K5"/>
    <mergeCell ref="X6:X7"/>
    <mergeCell ref="Q6:Q7"/>
    <mergeCell ref="R6:R7"/>
    <mergeCell ref="T4:T5"/>
    <mergeCell ref="P6:P7"/>
    <mergeCell ref="S4:S5"/>
    <mergeCell ref="S6:S7"/>
    <mergeCell ref="O4:O5"/>
    <mergeCell ref="P4:P5"/>
    <mergeCell ref="Q4:Q5"/>
    <mergeCell ref="R4:R5"/>
    <mergeCell ref="W6:W7"/>
    <mergeCell ref="U6:U7"/>
    <mergeCell ref="V6:V7"/>
    <mergeCell ref="AI3:AI5"/>
    <mergeCell ref="AI6:AI7"/>
    <mergeCell ref="AD6:AD7"/>
    <mergeCell ref="AH3:AH5"/>
    <mergeCell ref="AH6:AH7"/>
    <mergeCell ref="AG3:AG5"/>
    <mergeCell ref="AG6:AG7"/>
    <mergeCell ref="AD4:AD5"/>
    <mergeCell ref="AF6:AF7"/>
    <mergeCell ref="B57:C57"/>
    <mergeCell ref="F6:F7"/>
    <mergeCell ref="G6:G7"/>
    <mergeCell ref="K6:K7"/>
    <mergeCell ref="B8:D8"/>
    <mergeCell ref="B18:D18"/>
    <mergeCell ref="B6:B7"/>
    <mergeCell ref="C6:C7"/>
    <mergeCell ref="D6:D7"/>
    <mergeCell ref="E6:E7"/>
    <mergeCell ref="C53:L53"/>
    <mergeCell ref="B28:D28"/>
    <mergeCell ref="B38:D38"/>
    <mergeCell ref="H6:H7"/>
    <mergeCell ref="I6:I7"/>
    <mergeCell ref="L6:L7"/>
    <mergeCell ref="J6:J7"/>
    <mergeCell ref="T6:T7"/>
    <mergeCell ref="O6:O7"/>
    <mergeCell ref="M6:M7"/>
    <mergeCell ref="N6:N7"/>
    <mergeCell ref="Y6:Y7"/>
    <mergeCell ref="AL6:AL7"/>
    <mergeCell ref="AM6:AM7"/>
    <mergeCell ref="AN6:AN7"/>
    <mergeCell ref="AJ3:AJ5"/>
    <mergeCell ref="AK3:AK5"/>
    <mergeCell ref="AL3:AL5"/>
    <mergeCell ref="AM3:AM5"/>
    <mergeCell ref="AN3:AN5"/>
    <mergeCell ref="AJ6:AJ7"/>
    <mergeCell ref="AK6:AK7"/>
    <mergeCell ref="AA6:AA7"/>
    <mergeCell ref="AE6:AE7"/>
    <mergeCell ref="AC6:AC7"/>
    <mergeCell ref="Z6:Z7"/>
    <mergeCell ref="AB6:AB7"/>
  </mergeCells>
  <dataValidations count="1">
    <dataValidation type="list" allowBlank="1" showInputMessage="1" showErrorMessage="1" sqref="AH9:AH15 AN39:AN46 AH29:AH36 AH39:AH46 AN10:AN15 AH19:AH26 AN29:AN36 AN19:AN26" xr:uid="{00000000-0002-0000-0500-000000000000}">
      <formula1>"NESCADENT,RESTANT,LITIGIU,REESALONAT,CONTINGENT"</formula1>
    </dataValidation>
  </dataValidations>
  <pageMargins left="0.41" right="0.26" top="0.44" bottom="0.74803149606299202" header="0.31496062992126" footer="0.31496062992126"/>
  <pageSetup paperSize="9"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2509-AACA-4FBF-A04F-BF4F633C856A}">
  <sheetPr>
    <pageSetUpPr fitToPage="1"/>
  </sheetPr>
  <dimension ref="A1:AE42"/>
  <sheetViews>
    <sheetView zoomScale="85" zoomScaleNormal="85" workbookViewId="0">
      <pane xSplit="2" ySplit="7" topLeftCell="C8" activePane="bottomRight" state="frozen"/>
      <selection activeCell="D55" sqref="D55"/>
      <selection pane="topRight" activeCell="D55" sqref="D55"/>
      <selection pane="bottomLeft" activeCell="D55" sqref="D55"/>
      <selection pane="bottomRight" activeCell="Z3" sqref="Z3:Z4"/>
    </sheetView>
  </sheetViews>
  <sheetFormatPr defaultColWidth="9.109375" defaultRowHeight="13.8" outlineLevelCol="1" x14ac:dyDescent="0.3"/>
  <cols>
    <col min="1" max="1" width="11" style="55" customWidth="1"/>
    <col min="2" max="2" width="13.6640625" style="55" customWidth="1"/>
    <col min="3" max="3" width="14.6640625" style="55" customWidth="1"/>
    <col min="4" max="4" width="12.88671875" style="55" customWidth="1"/>
    <col min="5" max="5" width="14.109375" style="55" customWidth="1"/>
    <col min="6" max="6" width="15.44140625" style="55" customWidth="1"/>
    <col min="7" max="7" width="16.88671875" style="55" bestFit="1" customWidth="1"/>
    <col min="8" max="8" width="14.109375" style="55" customWidth="1"/>
    <col min="9" max="9" width="13.109375" style="409" customWidth="1" outlineLevel="1"/>
    <col min="10" max="10" width="15.6640625" style="409" customWidth="1" outlineLevel="1"/>
    <col min="11" max="11" width="13.44140625" style="409" customWidth="1" outlineLevel="1"/>
    <col min="12" max="12" width="15" style="409" customWidth="1" outlineLevel="1"/>
    <col min="13" max="13" width="9.88671875" style="409" customWidth="1" outlineLevel="1"/>
    <col min="14" max="14" width="12.33203125" style="409" customWidth="1" outlineLevel="1"/>
    <col min="15" max="15" width="11.44140625" style="409" customWidth="1" outlineLevel="1"/>
    <col min="16" max="16" width="15.33203125" style="409" customWidth="1" outlineLevel="1"/>
    <col min="17" max="18" width="13.88671875" style="409" customWidth="1"/>
    <col min="19" max="19" width="13.6640625" style="409" customWidth="1"/>
    <col min="20" max="20" width="13.109375" style="409" customWidth="1"/>
    <col min="21" max="21" width="13.44140625" style="409" customWidth="1"/>
    <col min="22" max="22" width="13.33203125" style="409" customWidth="1"/>
    <col min="23" max="23" width="16.44140625" style="55" customWidth="1"/>
    <col min="24" max="25" width="15.5546875" style="55" customWidth="1"/>
    <col min="26" max="31" width="15.5546875" style="55" customWidth="1" outlineLevel="1"/>
    <col min="32" max="16384" width="9.109375" style="55"/>
  </cols>
  <sheetData>
    <row r="1" spans="2:31" ht="18.600000000000001" thickBot="1" x14ac:dyDescent="0.4">
      <c r="B1" s="135" t="s">
        <v>421</v>
      </c>
      <c r="I1" s="1229" t="s">
        <v>526</v>
      </c>
      <c r="J1" s="1230"/>
      <c r="K1" s="1230"/>
      <c r="L1" s="1230"/>
      <c r="M1" s="1230"/>
      <c r="N1" s="1230"/>
      <c r="O1" s="1230"/>
      <c r="P1" s="1231"/>
      <c r="Q1" s="401"/>
    </row>
    <row r="2" spans="2:31" ht="14.4" thickBot="1" x14ac:dyDescent="0.35">
      <c r="Z2" s="1232"/>
      <c r="AA2" s="1232"/>
      <c r="AB2" s="1232"/>
      <c r="AC2" s="1232"/>
      <c r="AD2" s="1232"/>
      <c r="AE2" s="1232"/>
    </row>
    <row r="3" spans="2:31" ht="32.25" customHeight="1" x14ac:dyDescent="0.3">
      <c r="B3" s="1233" t="s">
        <v>142</v>
      </c>
      <c r="C3" s="1235" t="s">
        <v>432</v>
      </c>
      <c r="D3" s="1235" t="s">
        <v>143</v>
      </c>
      <c r="E3" s="1235" t="s">
        <v>144</v>
      </c>
      <c r="F3" s="1235" t="s">
        <v>629</v>
      </c>
      <c r="G3" s="1235" t="s">
        <v>422</v>
      </c>
      <c r="H3" s="1214" t="s">
        <v>420</v>
      </c>
      <c r="I3" s="1191" t="s">
        <v>605</v>
      </c>
      <c r="J3" s="1191" t="s">
        <v>422</v>
      </c>
      <c r="K3" s="1223" t="s">
        <v>420</v>
      </c>
      <c r="L3" s="1225" t="s">
        <v>657</v>
      </c>
      <c r="M3" s="1191" t="s">
        <v>412</v>
      </c>
      <c r="N3" s="1191" t="s">
        <v>413</v>
      </c>
      <c r="O3" s="1191" t="s">
        <v>394</v>
      </c>
      <c r="P3" s="1227" t="s">
        <v>649</v>
      </c>
      <c r="Q3" s="1216" t="s">
        <v>606</v>
      </c>
      <c r="R3" s="1218" t="s">
        <v>412</v>
      </c>
      <c r="S3" s="1218" t="s">
        <v>413</v>
      </c>
      <c r="T3" s="1218" t="s">
        <v>394</v>
      </c>
      <c r="U3" s="1218" t="s">
        <v>613</v>
      </c>
      <c r="V3" s="1212" t="s">
        <v>420</v>
      </c>
      <c r="W3" s="1212" t="s">
        <v>659</v>
      </c>
      <c r="X3" s="1212" t="s">
        <v>608</v>
      </c>
      <c r="Y3" s="1214" t="s">
        <v>527</v>
      </c>
      <c r="Z3" s="1187" t="s">
        <v>614</v>
      </c>
      <c r="AA3" s="1189" t="s">
        <v>412</v>
      </c>
      <c r="AB3" s="1189" t="s">
        <v>413</v>
      </c>
      <c r="AC3" s="1189" t="s">
        <v>394</v>
      </c>
      <c r="AD3" s="1189" t="s">
        <v>610</v>
      </c>
      <c r="AE3" s="1189" t="s">
        <v>611</v>
      </c>
    </row>
    <row r="4" spans="2:31" ht="18" customHeight="1" thickBot="1" x14ac:dyDescent="0.35">
      <c r="B4" s="1234"/>
      <c r="C4" s="1236"/>
      <c r="D4" s="1236"/>
      <c r="E4" s="1236"/>
      <c r="F4" s="1236"/>
      <c r="G4" s="1236"/>
      <c r="H4" s="1237"/>
      <c r="I4" s="1192"/>
      <c r="J4" s="1192"/>
      <c r="K4" s="1224"/>
      <c r="L4" s="1226"/>
      <c r="M4" s="1192"/>
      <c r="N4" s="1192"/>
      <c r="O4" s="1192"/>
      <c r="P4" s="1228"/>
      <c r="Q4" s="1217"/>
      <c r="R4" s="1219"/>
      <c r="S4" s="1219"/>
      <c r="T4" s="1219"/>
      <c r="U4" s="1219"/>
      <c r="V4" s="1213"/>
      <c r="W4" s="1213"/>
      <c r="X4" s="1213"/>
      <c r="Y4" s="1215"/>
      <c r="Z4" s="1188"/>
      <c r="AA4" s="1190"/>
      <c r="AB4" s="1190"/>
      <c r="AC4" s="1190"/>
      <c r="AD4" s="1190"/>
      <c r="AE4" s="1190"/>
    </row>
    <row r="5" spans="2:31" ht="15" customHeight="1" thickBot="1" x14ac:dyDescent="0.35">
      <c r="B5" s="205" t="s">
        <v>58</v>
      </c>
      <c r="C5" s="206" t="s">
        <v>59</v>
      </c>
      <c r="D5" s="206" t="s">
        <v>44</v>
      </c>
      <c r="E5" s="206" t="s">
        <v>139</v>
      </c>
      <c r="F5" s="206" t="s">
        <v>32</v>
      </c>
      <c r="G5" s="206" t="s">
        <v>33</v>
      </c>
      <c r="H5" s="866" t="s">
        <v>54</v>
      </c>
      <c r="I5" s="889" t="s">
        <v>528</v>
      </c>
      <c r="J5" s="890" t="s">
        <v>529</v>
      </c>
      <c r="K5" s="891" t="s">
        <v>530</v>
      </c>
      <c r="L5" s="892" t="s">
        <v>531</v>
      </c>
      <c r="M5" s="890" t="s">
        <v>532</v>
      </c>
      <c r="N5" s="890" t="s">
        <v>533</v>
      </c>
      <c r="O5" s="890" t="s">
        <v>534</v>
      </c>
      <c r="P5" s="891" t="s">
        <v>535</v>
      </c>
      <c r="Q5" s="894" t="s">
        <v>45</v>
      </c>
      <c r="R5" s="895" t="s">
        <v>46</v>
      </c>
      <c r="S5" s="896" t="s">
        <v>34</v>
      </c>
      <c r="T5" s="896" t="s">
        <v>237</v>
      </c>
      <c r="U5" s="897" t="s">
        <v>536</v>
      </c>
      <c r="V5" s="898" t="s">
        <v>502</v>
      </c>
      <c r="W5" s="898" t="s">
        <v>218</v>
      </c>
      <c r="X5" s="899" t="s">
        <v>219</v>
      </c>
      <c r="Y5" s="900" t="s">
        <v>220</v>
      </c>
      <c r="Z5" s="893" t="s">
        <v>238</v>
      </c>
      <c r="AA5" s="263" t="s">
        <v>243</v>
      </c>
      <c r="AB5" s="263" t="s">
        <v>244</v>
      </c>
      <c r="AC5" s="263" t="s">
        <v>255</v>
      </c>
      <c r="AD5" s="263" t="s">
        <v>560</v>
      </c>
      <c r="AE5" s="866" t="s">
        <v>475</v>
      </c>
    </row>
    <row r="6" spans="2:31" ht="18.75" customHeight="1" thickBot="1" x14ac:dyDescent="0.35">
      <c r="B6" s="1220" t="s">
        <v>472</v>
      </c>
      <c r="C6" s="1221"/>
      <c r="D6" s="1221"/>
      <c r="E6" s="1221"/>
      <c r="F6" s="1221"/>
      <c r="G6" s="1221"/>
      <c r="H6" s="1221"/>
      <c r="I6" s="1221"/>
      <c r="J6" s="1221"/>
      <c r="K6" s="1221"/>
      <c r="L6" s="1221"/>
      <c r="M6" s="1221"/>
      <c r="N6" s="1221"/>
      <c r="O6" s="1221"/>
      <c r="P6" s="1221"/>
      <c r="Q6" s="1221"/>
      <c r="R6" s="1221"/>
      <c r="S6" s="1221"/>
      <c r="T6" s="1221"/>
      <c r="U6" s="1221"/>
      <c r="V6" s="1222"/>
      <c r="W6" s="1222"/>
      <c r="X6" s="1222"/>
      <c r="Y6" s="887"/>
      <c r="Z6" s="887"/>
      <c r="AA6" s="887"/>
      <c r="AB6" s="887"/>
      <c r="AC6" s="887"/>
      <c r="AD6" s="887"/>
      <c r="AE6" s="888"/>
    </row>
    <row r="7" spans="2:31" ht="15" customHeight="1" thickBot="1" x14ac:dyDescent="0.35">
      <c r="B7" s="1208" t="s">
        <v>537</v>
      </c>
      <c r="C7" s="1209"/>
      <c r="D7" s="1209"/>
      <c r="E7" s="1209"/>
      <c r="F7" s="1209"/>
      <c r="G7" s="1209"/>
      <c r="H7" s="1209"/>
      <c r="I7" s="1209"/>
      <c r="J7" s="1209"/>
      <c r="K7" s="1209"/>
      <c r="L7" s="1209"/>
      <c r="M7" s="1209"/>
      <c r="N7" s="1209"/>
      <c r="O7" s="1209"/>
      <c r="P7" s="1209"/>
      <c r="Q7" s="1209"/>
      <c r="R7" s="1209"/>
      <c r="S7" s="1209"/>
      <c r="T7" s="1209"/>
      <c r="U7" s="1209"/>
      <c r="V7" s="1210"/>
      <c r="W7" s="1210"/>
      <c r="X7" s="1211"/>
      <c r="Y7" s="931"/>
      <c r="Z7" s="932"/>
      <c r="AA7" s="932"/>
      <c r="AB7" s="932"/>
      <c r="AC7" s="932"/>
      <c r="AD7" s="932"/>
      <c r="AE7" s="933"/>
    </row>
    <row r="8" spans="2:31" x14ac:dyDescent="0.3">
      <c r="B8" s="125" t="s">
        <v>538</v>
      </c>
      <c r="C8" s="126"/>
      <c r="D8" s="127">
        <v>45342</v>
      </c>
      <c r="E8" s="126"/>
      <c r="F8" s="126">
        <v>100000</v>
      </c>
      <c r="G8" s="671" t="s">
        <v>191</v>
      </c>
      <c r="H8" s="255">
        <v>45601</v>
      </c>
      <c r="I8" s="928"/>
      <c r="J8" s="676"/>
      <c r="K8" s="676"/>
      <c r="L8" s="929">
        <v>50000</v>
      </c>
      <c r="M8" s="676">
        <v>45708</v>
      </c>
      <c r="N8" s="676" t="s">
        <v>229</v>
      </c>
      <c r="O8" s="676"/>
      <c r="P8" s="677">
        <f>+F8-L8-L9</f>
        <v>25000</v>
      </c>
      <c r="Q8" s="873">
        <v>0</v>
      </c>
      <c r="R8" s="676"/>
      <c r="S8" s="676"/>
      <c r="T8" s="676"/>
      <c r="U8" s="677">
        <f>+P8-Q8</f>
        <v>25000</v>
      </c>
      <c r="V8" s="930">
        <f>+H8+K8</f>
        <v>45601</v>
      </c>
      <c r="W8" s="679"/>
      <c r="X8" s="701" t="s">
        <v>215</v>
      </c>
      <c r="Y8" s="701"/>
      <c r="Z8" s="905">
        <v>15000</v>
      </c>
      <c r="AA8" s="930">
        <v>45760</v>
      </c>
      <c r="AB8" s="701" t="s">
        <v>539</v>
      </c>
      <c r="AC8" s="701"/>
      <c r="AD8" s="905">
        <f>U8+W8-Z8</f>
        <v>10000</v>
      </c>
      <c r="AE8" s="701" t="s">
        <v>215</v>
      </c>
    </row>
    <row r="9" spans="2:31" x14ac:dyDescent="0.3">
      <c r="B9" s="125"/>
      <c r="C9" s="126"/>
      <c r="D9" s="127"/>
      <c r="E9" s="126"/>
      <c r="F9" s="126"/>
      <c r="G9" s="671"/>
      <c r="H9" s="255"/>
      <c r="I9" s="877"/>
      <c r="J9" s="686"/>
      <c r="K9" s="686"/>
      <c r="L9" s="689">
        <v>25000</v>
      </c>
      <c r="M9" s="686">
        <v>45716</v>
      </c>
      <c r="N9" s="686" t="s">
        <v>230</v>
      </c>
      <c r="O9" s="686"/>
      <c r="P9" s="678"/>
      <c r="Q9" s="873"/>
      <c r="R9" s="676"/>
      <c r="S9" s="676"/>
      <c r="T9" s="676"/>
      <c r="U9" s="678">
        <f t="shared" ref="U9:U13" si="0">+P9-Q9</f>
        <v>0</v>
      </c>
      <c r="V9" s="199"/>
      <c r="W9" s="679"/>
      <c r="X9" s="680" t="s">
        <v>253</v>
      </c>
      <c r="Y9" s="680"/>
      <c r="Z9" s="680"/>
      <c r="AA9" s="680"/>
      <c r="AB9" s="680"/>
      <c r="AC9" s="680"/>
      <c r="AD9" s="901">
        <f t="shared" ref="AD9:AD17" si="1">U9+W9-Z9</f>
        <v>0</v>
      </c>
      <c r="AE9" s="680" t="s">
        <v>253</v>
      </c>
    </row>
    <row r="10" spans="2:31" x14ac:dyDescent="0.3">
      <c r="B10" s="125"/>
      <c r="C10" s="126"/>
      <c r="D10" s="127"/>
      <c r="E10" s="126"/>
      <c r="F10" s="126"/>
      <c r="G10" s="671"/>
      <c r="H10" s="255"/>
      <c r="I10" s="877"/>
      <c r="J10" s="686"/>
      <c r="K10" s="686"/>
      <c r="L10" s="689"/>
      <c r="M10" s="686"/>
      <c r="N10" s="686"/>
      <c r="O10" s="686"/>
      <c r="P10" s="682"/>
      <c r="Q10" s="873"/>
      <c r="R10" s="676"/>
      <c r="S10" s="676"/>
      <c r="T10" s="681"/>
      <c r="U10" s="678">
        <f t="shared" si="0"/>
        <v>0</v>
      </c>
      <c r="V10" s="199"/>
      <c r="W10" s="679"/>
      <c r="X10" s="253"/>
      <c r="Y10" s="253"/>
      <c r="Z10" s="253"/>
      <c r="AA10" s="253"/>
      <c r="AB10" s="253"/>
      <c r="AC10" s="253"/>
      <c r="AD10" s="902">
        <f t="shared" si="1"/>
        <v>0</v>
      </c>
      <c r="AE10" s="253"/>
    </row>
    <row r="11" spans="2:31" x14ac:dyDescent="0.3">
      <c r="B11" s="120"/>
      <c r="C11" s="126"/>
      <c r="D11" s="80"/>
      <c r="E11" s="83"/>
      <c r="F11" s="83">
        <v>100000</v>
      </c>
      <c r="G11" s="683" t="s">
        <v>190</v>
      </c>
      <c r="H11" s="211">
        <v>45631</v>
      </c>
      <c r="I11" s="877"/>
      <c r="J11" s="686"/>
      <c r="K11" s="686"/>
      <c r="L11" s="689">
        <v>100000</v>
      </c>
      <c r="M11" s="686">
        <v>45716</v>
      </c>
      <c r="N11" s="686"/>
      <c r="O11" s="686"/>
      <c r="P11" s="678">
        <f>+F11-L11+I11</f>
        <v>0</v>
      </c>
      <c r="Q11" s="874"/>
      <c r="R11" s="686"/>
      <c r="S11" s="686"/>
      <c r="T11" s="686"/>
      <c r="U11" s="678">
        <f t="shared" si="0"/>
        <v>0</v>
      </c>
      <c r="V11" s="121"/>
      <c r="W11" s="687"/>
      <c r="X11" s="680" t="s">
        <v>240</v>
      </c>
      <c r="Y11" s="680"/>
      <c r="Z11" s="680"/>
      <c r="AA11" s="680"/>
      <c r="AB11" s="680"/>
      <c r="AC11" s="680"/>
      <c r="AD11" s="901">
        <f t="shared" si="1"/>
        <v>0</v>
      </c>
      <c r="AE11" s="680" t="s">
        <v>240</v>
      </c>
    </row>
    <row r="12" spans="2:31" x14ac:dyDescent="0.3">
      <c r="B12" s="120"/>
      <c r="C12" s="126"/>
      <c r="D12" s="80"/>
      <c r="E12" s="83"/>
      <c r="F12" s="83">
        <v>100000</v>
      </c>
      <c r="G12" s="683" t="s">
        <v>192</v>
      </c>
      <c r="H12" s="211">
        <v>45662</v>
      </c>
      <c r="I12" s="877"/>
      <c r="J12" s="686"/>
      <c r="K12" s="686"/>
      <c r="L12" s="689"/>
      <c r="M12" s="686"/>
      <c r="N12" s="686"/>
      <c r="O12" s="686"/>
      <c r="P12" s="678">
        <f>+F12-L12+I12</f>
        <v>100000</v>
      </c>
      <c r="Q12" s="874">
        <v>100000</v>
      </c>
      <c r="R12" s="686"/>
      <c r="S12" s="686"/>
      <c r="T12" s="686"/>
      <c r="U12" s="678">
        <f t="shared" si="0"/>
        <v>0</v>
      </c>
      <c r="V12" s="675"/>
      <c r="W12" s="688"/>
      <c r="X12" s="680"/>
      <c r="Y12" s="680"/>
      <c r="Z12" s="680"/>
      <c r="AA12" s="680"/>
      <c r="AB12" s="680"/>
      <c r="AC12" s="680"/>
      <c r="AD12" s="901">
        <f t="shared" si="1"/>
        <v>0</v>
      </c>
      <c r="AE12" s="680"/>
    </row>
    <row r="13" spans="2:31" x14ac:dyDescent="0.3">
      <c r="B13" s="120"/>
      <c r="C13" s="126"/>
      <c r="D13" s="80"/>
      <c r="E13" s="83"/>
      <c r="F13" s="83"/>
      <c r="G13" s="683"/>
      <c r="H13" s="211"/>
      <c r="I13" s="685">
        <v>100000</v>
      </c>
      <c r="J13" s="690" t="s">
        <v>540</v>
      </c>
      <c r="K13" s="686">
        <v>45693</v>
      </c>
      <c r="L13" s="689">
        <f>+I13</f>
        <v>100000</v>
      </c>
      <c r="M13" s="686">
        <v>45716</v>
      </c>
      <c r="N13" s="686"/>
      <c r="O13" s="686"/>
      <c r="P13" s="678">
        <f>+F13-L13+I13</f>
        <v>0</v>
      </c>
      <c r="Q13" s="874"/>
      <c r="R13" s="686"/>
      <c r="S13" s="686"/>
      <c r="T13" s="686"/>
      <c r="U13" s="678">
        <f t="shared" si="0"/>
        <v>0</v>
      </c>
      <c r="V13" s="675"/>
      <c r="W13" s="688"/>
      <c r="X13" s="680"/>
      <c r="Y13" s="680"/>
      <c r="Z13" s="680"/>
      <c r="AA13" s="680"/>
      <c r="AB13" s="680"/>
      <c r="AC13" s="680"/>
      <c r="AD13" s="901">
        <f t="shared" si="1"/>
        <v>0</v>
      </c>
      <c r="AE13" s="680"/>
    </row>
    <row r="14" spans="2:31" x14ac:dyDescent="0.3">
      <c r="B14" s="120"/>
      <c r="C14" s="126"/>
      <c r="D14" s="80"/>
      <c r="E14" s="83"/>
      <c r="F14" s="83"/>
      <c r="G14" s="683"/>
      <c r="H14" s="211"/>
      <c r="I14" s="685">
        <v>100000</v>
      </c>
      <c r="J14" s="690" t="s">
        <v>541</v>
      </c>
      <c r="K14" s="686">
        <v>45721</v>
      </c>
      <c r="L14" s="689"/>
      <c r="M14" s="686"/>
      <c r="N14" s="686"/>
      <c r="O14" s="686"/>
      <c r="P14" s="678">
        <f>+F14-L14+I14</f>
        <v>100000</v>
      </c>
      <c r="Q14" s="874"/>
      <c r="R14" s="686"/>
      <c r="S14" s="686"/>
      <c r="T14" s="686"/>
      <c r="U14" s="678">
        <f>+P14-Q14</f>
        <v>100000</v>
      </c>
      <c r="V14" s="675">
        <f>+H14+K14</f>
        <v>45721</v>
      </c>
      <c r="W14" s="688"/>
      <c r="X14" s="680" t="s">
        <v>133</v>
      </c>
      <c r="Y14" s="680"/>
      <c r="Z14" s="680"/>
      <c r="AA14" s="680"/>
      <c r="AB14" s="680"/>
      <c r="AC14" s="680"/>
      <c r="AD14" s="901">
        <f t="shared" si="1"/>
        <v>100000</v>
      </c>
      <c r="AE14" s="680" t="s">
        <v>133</v>
      </c>
    </row>
    <row r="15" spans="2:31" x14ac:dyDescent="0.3">
      <c r="B15" s="82"/>
      <c r="C15" s="126"/>
      <c r="D15" s="83"/>
      <c r="E15" s="83"/>
      <c r="F15" s="83"/>
      <c r="G15" s="85"/>
      <c r="H15" s="211"/>
      <c r="I15" s="877"/>
      <c r="J15" s="686"/>
      <c r="K15" s="686"/>
      <c r="L15" s="689"/>
      <c r="M15" s="686"/>
      <c r="N15" s="686"/>
      <c r="O15" s="686"/>
      <c r="P15" s="678"/>
      <c r="Q15" s="874"/>
      <c r="R15" s="686"/>
      <c r="S15" s="686"/>
      <c r="T15" s="686"/>
      <c r="U15" s="678"/>
      <c r="V15" s="675"/>
      <c r="W15" s="687">
        <v>20000</v>
      </c>
      <c r="X15" s="680" t="s">
        <v>253</v>
      </c>
      <c r="Y15" s="680"/>
      <c r="Z15" s="680"/>
      <c r="AA15" s="680"/>
      <c r="AB15" s="680"/>
      <c r="AC15" s="680"/>
      <c r="AD15" s="901">
        <f t="shared" si="1"/>
        <v>20000</v>
      </c>
      <c r="AE15" s="680" t="s">
        <v>253</v>
      </c>
    </row>
    <row r="16" spans="2:31" x14ac:dyDescent="0.3">
      <c r="B16" s="66"/>
      <c r="C16" s="126"/>
      <c r="D16" s="83"/>
      <c r="E16" s="83"/>
      <c r="F16" s="83"/>
      <c r="G16" s="85"/>
      <c r="H16" s="211"/>
      <c r="I16" s="877"/>
      <c r="J16" s="686"/>
      <c r="K16" s="686"/>
      <c r="L16" s="689"/>
      <c r="M16" s="686"/>
      <c r="N16" s="686"/>
      <c r="O16" s="686"/>
      <c r="P16" s="678"/>
      <c r="Q16" s="874"/>
      <c r="R16" s="686"/>
      <c r="S16" s="686"/>
      <c r="T16" s="686"/>
      <c r="U16" s="678"/>
      <c r="V16" s="121"/>
      <c r="W16" s="691"/>
      <c r="X16" s="253"/>
      <c r="Y16" s="253"/>
      <c r="Z16" s="253"/>
      <c r="AA16" s="253"/>
      <c r="AB16" s="253"/>
      <c r="AC16" s="253"/>
      <c r="AD16" s="902">
        <f t="shared" si="1"/>
        <v>0</v>
      </c>
      <c r="AE16" s="253"/>
    </row>
    <row r="17" spans="2:31" ht="14.4" thickBot="1" x14ac:dyDescent="0.35">
      <c r="B17" s="123" t="s">
        <v>72</v>
      </c>
      <c r="C17" s="96"/>
      <c r="D17" s="96"/>
      <c r="E17" s="96"/>
      <c r="F17" s="96"/>
      <c r="G17" s="692"/>
      <c r="H17" s="212"/>
      <c r="I17" s="878"/>
      <c r="J17" s="694"/>
      <c r="K17" s="694"/>
      <c r="L17" s="879"/>
      <c r="M17" s="694"/>
      <c r="N17" s="694"/>
      <c r="O17" s="694"/>
      <c r="P17" s="695"/>
      <c r="Q17" s="875"/>
      <c r="R17" s="694"/>
      <c r="S17" s="694"/>
      <c r="T17" s="694"/>
      <c r="U17" s="695"/>
      <c r="V17" s="124"/>
      <c r="W17" s="696"/>
      <c r="X17" s="697"/>
      <c r="Y17" s="697"/>
      <c r="Z17" s="697"/>
      <c r="AA17" s="697"/>
      <c r="AB17" s="697"/>
      <c r="AC17" s="697"/>
      <c r="AD17" s="903">
        <f t="shared" si="1"/>
        <v>0</v>
      </c>
      <c r="AE17" s="697"/>
    </row>
    <row r="18" spans="2:31" ht="13.5" customHeight="1" thickBot="1" x14ac:dyDescent="0.35">
      <c r="B18" s="1194" t="s">
        <v>542</v>
      </c>
      <c r="C18" s="1195"/>
      <c r="D18" s="1195"/>
      <c r="E18" s="1195"/>
      <c r="F18" s="1195"/>
      <c r="G18" s="1195"/>
      <c r="H18" s="1195"/>
      <c r="I18" s="1196"/>
      <c r="J18" s="1196"/>
      <c r="K18" s="1196"/>
      <c r="L18" s="1196"/>
      <c r="M18" s="1196"/>
      <c r="N18" s="1196"/>
      <c r="O18" s="1196"/>
      <c r="P18" s="1196"/>
      <c r="Q18" s="1195"/>
      <c r="R18" s="1195"/>
      <c r="S18" s="1195"/>
      <c r="T18" s="1195"/>
      <c r="U18" s="1195"/>
      <c r="V18" s="1195"/>
      <c r="W18" s="1195"/>
      <c r="X18" s="1195"/>
      <c r="Y18" s="1195"/>
      <c r="Z18" s="1195"/>
      <c r="AA18" s="1195"/>
      <c r="AB18" s="1195"/>
      <c r="AC18" s="1195"/>
      <c r="AD18" s="1195"/>
      <c r="AE18" s="1195"/>
    </row>
    <row r="19" spans="2:31" x14ac:dyDescent="0.3">
      <c r="B19" s="125" t="s">
        <v>543</v>
      </c>
      <c r="C19" s="443" t="str">
        <f>IF(B19&lt;&gt;"","[Funcția]","")</f>
        <v>[Funcția]</v>
      </c>
      <c r="D19" s="126"/>
      <c r="E19" s="126"/>
      <c r="F19" s="126">
        <v>10000</v>
      </c>
      <c r="G19" s="671" t="s">
        <v>192</v>
      </c>
      <c r="H19" s="255">
        <v>45662</v>
      </c>
      <c r="I19" s="876"/>
      <c r="J19" s="673"/>
      <c r="K19" s="673"/>
      <c r="L19" s="733">
        <v>10000</v>
      </c>
      <c r="M19" s="673">
        <v>45708</v>
      </c>
      <c r="N19" s="673" t="s">
        <v>544</v>
      </c>
      <c r="O19" s="673"/>
      <c r="P19" s="674">
        <f>+F19-L19+I19</f>
        <v>0</v>
      </c>
      <c r="Q19" s="872"/>
      <c r="R19" s="673"/>
      <c r="S19" s="673"/>
      <c r="T19" s="673"/>
      <c r="U19" s="678">
        <f>+P19-Q19</f>
        <v>0</v>
      </c>
      <c r="V19" s="698"/>
      <c r="W19" s="699"/>
      <c r="X19" s="700"/>
      <c r="Y19" s="700"/>
      <c r="Z19" s="700"/>
      <c r="AA19" s="700"/>
      <c r="AB19" s="700"/>
      <c r="AC19" s="700"/>
      <c r="AD19" s="904">
        <f t="shared" ref="AD19:AD23" si="2">U19+W19-Z19</f>
        <v>0</v>
      </c>
      <c r="AE19" s="700"/>
    </row>
    <row r="20" spans="2:31" x14ac:dyDescent="0.3">
      <c r="B20" s="125"/>
      <c r="C20" s="443" t="str">
        <f>IF(B20&lt;&gt;"","[Funcția]","")</f>
        <v/>
      </c>
      <c r="D20" s="83"/>
      <c r="E20" s="83"/>
      <c r="F20" s="83"/>
      <c r="G20" s="83"/>
      <c r="H20" s="211"/>
      <c r="I20" s="685">
        <v>10000</v>
      </c>
      <c r="J20" s="690" t="s">
        <v>540</v>
      </c>
      <c r="K20" s="686">
        <v>45693</v>
      </c>
      <c r="L20" s="689"/>
      <c r="M20" s="686"/>
      <c r="N20" s="686"/>
      <c r="O20" s="686"/>
      <c r="P20" s="678">
        <f>+F20-L20+I20</f>
        <v>10000</v>
      </c>
      <c r="Q20" s="874"/>
      <c r="R20" s="686"/>
      <c r="S20" s="686"/>
      <c r="T20" s="686"/>
      <c r="U20" s="678">
        <f>+P20-Q20</f>
        <v>10000</v>
      </c>
      <c r="V20" s="675">
        <f>+H20+K20</f>
        <v>45693</v>
      </c>
      <c r="W20" s="691"/>
      <c r="X20" s="701" t="s">
        <v>215</v>
      </c>
      <c r="Y20" s="701"/>
      <c r="Z20" s="701"/>
      <c r="AA20" s="701"/>
      <c r="AB20" s="701"/>
      <c r="AC20" s="701"/>
      <c r="AD20" s="905">
        <f t="shared" si="2"/>
        <v>10000</v>
      </c>
      <c r="AE20" s="701" t="s">
        <v>215</v>
      </c>
    </row>
    <row r="21" spans="2:31" x14ac:dyDescent="0.3">
      <c r="B21" s="120"/>
      <c r="C21" s="443"/>
      <c r="D21" s="83"/>
      <c r="E21" s="83"/>
      <c r="F21" s="83"/>
      <c r="G21" s="83"/>
      <c r="H21" s="211"/>
      <c r="I21" s="685">
        <v>10000</v>
      </c>
      <c r="J21" s="690" t="s">
        <v>541</v>
      </c>
      <c r="K21" s="686">
        <v>45721</v>
      </c>
      <c r="L21" s="689"/>
      <c r="M21" s="686"/>
      <c r="N21" s="686"/>
      <c r="O21" s="686"/>
      <c r="P21" s="678">
        <f>+F21-L21+I21</f>
        <v>10000</v>
      </c>
      <c r="Q21" s="874"/>
      <c r="R21" s="686"/>
      <c r="S21" s="686"/>
      <c r="T21" s="686"/>
      <c r="U21" s="678">
        <f>+P21-Q21</f>
        <v>10000</v>
      </c>
      <c r="V21" s="675">
        <f>+H21+K21</f>
        <v>45721</v>
      </c>
      <c r="W21" s="688"/>
      <c r="X21" s="680" t="s">
        <v>133</v>
      </c>
      <c r="Y21" s="680"/>
      <c r="Z21" s="680"/>
      <c r="AA21" s="680"/>
      <c r="AB21" s="680"/>
      <c r="AC21" s="680"/>
      <c r="AD21" s="901">
        <f t="shared" si="2"/>
        <v>10000</v>
      </c>
      <c r="AE21" s="680" t="s">
        <v>133</v>
      </c>
    </row>
    <row r="22" spans="2:31" x14ac:dyDescent="0.3">
      <c r="B22" s="120"/>
      <c r="C22" s="126" t="str">
        <f>IF(B22&lt;&gt;"","[Functia!]","")</f>
        <v/>
      </c>
      <c r="D22" s="83"/>
      <c r="E22" s="83"/>
      <c r="F22" s="83"/>
      <c r="G22" s="83"/>
      <c r="H22" s="211"/>
      <c r="I22" s="877"/>
      <c r="J22" s="686"/>
      <c r="K22" s="686"/>
      <c r="L22" s="689">
        <f>SUM(F22:F22)</f>
        <v>0</v>
      </c>
      <c r="M22" s="686"/>
      <c r="N22" s="686"/>
      <c r="O22" s="686"/>
      <c r="P22" s="684"/>
      <c r="Q22" s="880">
        <f>SUM(K22:K22)</f>
        <v>0</v>
      </c>
      <c r="R22" s="702"/>
      <c r="S22" s="702"/>
      <c r="T22" s="702"/>
      <c r="U22" s="693"/>
      <c r="V22" s="675"/>
      <c r="W22" s="703"/>
      <c r="X22" s="704"/>
      <c r="Y22" s="704"/>
      <c r="Z22" s="704"/>
      <c r="AA22" s="704"/>
      <c r="AB22" s="704"/>
      <c r="AC22" s="704"/>
      <c r="AD22" s="906">
        <f t="shared" si="2"/>
        <v>0</v>
      </c>
      <c r="AE22" s="704"/>
    </row>
    <row r="23" spans="2:31" ht="14.4" thickBot="1" x14ac:dyDescent="0.35">
      <c r="B23" s="120"/>
      <c r="C23" s="83"/>
      <c r="D23" s="83"/>
      <c r="E23" s="83"/>
      <c r="F23" s="83"/>
      <c r="G23" s="83"/>
      <c r="H23" s="211"/>
      <c r="I23" s="878"/>
      <c r="J23" s="694"/>
      <c r="K23" s="694"/>
      <c r="L23" s="879">
        <f>SUM(F23:F23)</f>
        <v>0</v>
      </c>
      <c r="M23" s="694"/>
      <c r="N23" s="694"/>
      <c r="O23" s="694"/>
      <c r="P23" s="886"/>
      <c r="Q23" s="874">
        <f>SUM(K23:K23)</f>
        <v>0</v>
      </c>
      <c r="R23" s="686"/>
      <c r="S23" s="686"/>
      <c r="T23" s="686"/>
      <c r="U23" s="684"/>
      <c r="V23" s="675"/>
      <c r="W23" s="259"/>
      <c r="X23" s="253"/>
      <c r="Y23" s="253"/>
      <c r="Z23" s="253"/>
      <c r="AA23" s="253"/>
      <c r="AB23" s="253"/>
      <c r="AC23" s="253"/>
      <c r="AD23" s="902">
        <f t="shared" si="2"/>
        <v>0</v>
      </c>
      <c r="AE23" s="253"/>
    </row>
    <row r="24" spans="2:31" ht="14.4" thickBot="1" x14ac:dyDescent="0.35">
      <c r="B24" s="1197" t="s">
        <v>473</v>
      </c>
      <c r="C24" s="1198"/>
      <c r="D24" s="1198"/>
      <c r="E24" s="1198"/>
      <c r="F24" s="195">
        <f>SUM(F8:F17)+SUM(F19:F23)</f>
        <v>310000</v>
      </c>
      <c r="G24" s="705"/>
      <c r="H24" s="706"/>
      <c r="I24" s="881">
        <f>SUM(I8:I17)+SUM(I19:I23)</f>
        <v>220000</v>
      </c>
      <c r="J24" s="882"/>
      <c r="K24" s="883"/>
      <c r="L24" s="881">
        <f>SUM(L8:L17)+SUM(L19:L23)</f>
        <v>285000</v>
      </c>
      <c r="M24" s="884"/>
      <c r="N24" s="884"/>
      <c r="O24" s="884">
        <f>SUM(O8:O17)+SUM(O19:O23)</f>
        <v>0</v>
      </c>
      <c r="P24" s="885">
        <f>SUM(P8:P17)+SUM(P19:P23)</f>
        <v>245000</v>
      </c>
      <c r="Q24" s="707">
        <f>SUM(Q8:Q17)+SUM(Q19:Q23)</f>
        <v>100000</v>
      </c>
      <c r="R24" s="708"/>
      <c r="S24" s="708"/>
      <c r="T24" s="708">
        <f>SUM(T8:T17)+SUM(T19:T23)</f>
        <v>0</v>
      </c>
      <c r="U24" s="709">
        <f>SUM(U8:U17)+SUM(U19:U23)</f>
        <v>145000</v>
      </c>
      <c r="V24" s="710"/>
      <c r="W24" s="711">
        <f>SUM(W8:W17)+SUM(W19:W23)</f>
        <v>20000</v>
      </c>
      <c r="X24" s="712"/>
      <c r="Y24" s="712"/>
      <c r="Z24" s="712"/>
      <c r="AA24" s="712"/>
      <c r="AB24" s="712"/>
      <c r="AC24" s="712"/>
      <c r="AD24" s="711">
        <f>SUM(AD8:AD17)+SUM(AD19:AD23)</f>
        <v>150000</v>
      </c>
      <c r="AE24" s="712"/>
    </row>
    <row r="25" spans="2:31" ht="13.5" customHeight="1" thickBot="1" x14ac:dyDescent="0.35">
      <c r="B25" s="713"/>
      <c r="C25" s="714"/>
      <c r="D25" s="714"/>
      <c r="E25" s="714"/>
      <c r="F25" s="715"/>
      <c r="G25" s="715"/>
      <c r="H25" s="716"/>
      <c r="I25" s="717"/>
      <c r="J25" s="718"/>
      <c r="K25" s="719"/>
      <c r="L25" s="1199"/>
      <c r="M25" s="1200"/>
      <c r="N25" s="720"/>
      <c r="O25" s="721" t="s">
        <v>545</v>
      </c>
      <c r="P25" s="722">
        <f>+F24+I24-L24-P24</f>
        <v>0</v>
      </c>
      <c r="Q25" s="1201"/>
      <c r="R25" s="1202"/>
      <c r="S25" s="723"/>
      <c r="T25" s="724" t="s">
        <v>423</v>
      </c>
      <c r="U25" s="725">
        <f>SUMIF(X8:X24,"RESTANT",U8:U24)</f>
        <v>35000</v>
      </c>
      <c r="V25" s="726"/>
      <c r="W25" s="727"/>
      <c r="X25" s="728"/>
      <c r="Y25" s="728"/>
      <c r="Z25" s="728"/>
      <c r="AA25" s="728"/>
      <c r="AB25" s="728"/>
      <c r="AC25" s="724" t="s">
        <v>423</v>
      </c>
      <c r="AD25" s="725">
        <f>SUMIF(AE8:AE24,"RESTANT",AD8:AD24)</f>
        <v>20000</v>
      </c>
      <c r="AE25" s="728"/>
    </row>
    <row r="26" spans="2:31" ht="14.1" customHeight="1" thickBot="1" x14ac:dyDescent="0.35">
      <c r="B26" s="729" t="s">
        <v>424</v>
      </c>
      <c r="C26" s="730"/>
      <c r="D26" s="730"/>
      <c r="E26" s="730"/>
      <c r="F26" s="731"/>
      <c r="I26" s="1203"/>
      <c r="J26" s="1204"/>
      <c r="K26" s="1204"/>
      <c r="L26" s="1204"/>
      <c r="M26" s="1204"/>
      <c r="N26" s="1204"/>
      <c r="O26" s="1204"/>
      <c r="P26" s="1205"/>
    </row>
    <row r="27" spans="2:31" x14ac:dyDescent="0.3">
      <c r="B27" s="197" t="s">
        <v>254</v>
      </c>
      <c r="C27" s="443" t="str">
        <f>IF(B27&lt;&gt;"","[Funcția]","")</f>
        <v>[Funcția]</v>
      </c>
      <c r="D27" s="198"/>
      <c r="E27" s="198"/>
      <c r="F27" s="732">
        <v>15000</v>
      </c>
      <c r="I27" s="672">
        <v>7000</v>
      </c>
      <c r="J27" s="733"/>
      <c r="K27" s="734"/>
      <c r="L27" s="672">
        <v>13000</v>
      </c>
      <c r="M27" s="733"/>
      <c r="N27" s="733"/>
      <c r="O27" s="733"/>
      <c r="P27" s="678">
        <f>+F27-L27+I27</f>
        <v>9000</v>
      </c>
      <c r="T27" s="735" t="s">
        <v>133</v>
      </c>
      <c r="U27" s="736">
        <f>SUMIF($X$8:$X$25,T27,$U$8:$U$25)</f>
        <v>110000</v>
      </c>
      <c r="V27" s="736">
        <f>SUMIF($X$8:$X$25,T27,$W$8:$W$25)</f>
        <v>0</v>
      </c>
      <c r="AC27" s="735" t="s">
        <v>133</v>
      </c>
      <c r="AD27" s="736">
        <f>SUMIF($AE$8:$AE$25,AC27,$AD$8:$AD$25)</f>
        <v>110000</v>
      </c>
    </row>
    <row r="28" spans="2:31" x14ac:dyDescent="0.3">
      <c r="B28" s="125"/>
      <c r="C28" s="443" t="str">
        <f>IF(B28&lt;&gt;"","[Funcția]","")</f>
        <v/>
      </c>
      <c r="D28" s="83"/>
      <c r="E28" s="83"/>
      <c r="F28" s="737"/>
      <c r="I28" s="685"/>
      <c r="J28" s="689"/>
      <c r="K28" s="738"/>
      <c r="L28" s="685"/>
      <c r="M28" s="689"/>
      <c r="N28" s="689"/>
      <c r="O28" s="689"/>
      <c r="P28" s="678">
        <f>+F28-L28+I28</f>
        <v>0</v>
      </c>
      <c r="T28" s="735" t="s">
        <v>240</v>
      </c>
      <c r="U28" s="736">
        <f>SUMIF($X$8:$X$25,T28,$U$8:$U$25)</f>
        <v>0</v>
      </c>
      <c r="V28" s="736">
        <f>SUMIF($X$8:$X$25,T28,$W$8:$W$25)</f>
        <v>0</v>
      </c>
      <c r="AC28" s="735" t="s">
        <v>240</v>
      </c>
      <c r="AD28" s="736">
        <f t="shared" ref="AD28:AD30" si="3">SUMIF($AE$8:$AE$25,AC28,$AD$8:$AD$25)</f>
        <v>0</v>
      </c>
    </row>
    <row r="29" spans="2:31" x14ac:dyDescent="0.3">
      <c r="B29" s="120" t="s">
        <v>72</v>
      </c>
      <c r="C29" s="443"/>
      <c r="D29" s="83"/>
      <c r="E29" s="83"/>
      <c r="F29" s="737"/>
      <c r="I29" s="685"/>
      <c r="J29" s="689"/>
      <c r="K29" s="738"/>
      <c r="L29" s="685"/>
      <c r="M29" s="689"/>
      <c r="N29" s="689"/>
      <c r="O29" s="689"/>
      <c r="P29" s="738"/>
      <c r="T29" s="735" t="s">
        <v>256</v>
      </c>
      <c r="U29" s="736">
        <f>SUMIF($X$8:$X$25,T29,$U$8:$U$25)</f>
        <v>0</v>
      </c>
      <c r="V29" s="736">
        <f>SUMIF($X$8:$X$25,T29,$W$8:$W$25)</f>
        <v>0</v>
      </c>
      <c r="AC29" s="735" t="s">
        <v>256</v>
      </c>
      <c r="AD29" s="736">
        <f t="shared" si="3"/>
        <v>0</v>
      </c>
    </row>
    <row r="30" spans="2:31" ht="15.6" x14ac:dyDescent="0.45">
      <c r="B30" s="82"/>
      <c r="C30" s="126" t="str">
        <f>IF(B30&lt;&gt;"","[Functia!]","")</f>
        <v/>
      </c>
      <c r="D30" s="83"/>
      <c r="E30" s="83"/>
      <c r="F30" s="737"/>
      <c r="I30" s="685"/>
      <c r="J30" s="689"/>
      <c r="K30" s="738"/>
      <c r="L30" s="685"/>
      <c r="M30" s="689"/>
      <c r="N30" s="689"/>
      <c r="O30" s="689"/>
      <c r="P30" s="738"/>
      <c r="T30" s="735" t="s">
        <v>253</v>
      </c>
      <c r="U30" s="739">
        <f>SUMIF($X$8:$X$25,T30,$U$8:$U$25)</f>
        <v>0</v>
      </c>
      <c r="V30" s="739">
        <f>SUMIF($X$8:$X$25,T30,$W$8:$W$25)</f>
        <v>20000</v>
      </c>
      <c r="AC30" s="735" t="s">
        <v>253</v>
      </c>
      <c r="AD30" s="739">
        <f t="shared" si="3"/>
        <v>20000</v>
      </c>
    </row>
    <row r="31" spans="2:31" x14ac:dyDescent="0.3">
      <c r="B31" s="82"/>
      <c r="C31" s="83"/>
      <c r="D31" s="83"/>
      <c r="E31" s="83"/>
      <c r="F31" s="737"/>
      <c r="I31" s="685"/>
      <c r="J31" s="689"/>
      <c r="K31" s="738"/>
      <c r="L31" s="685"/>
      <c r="M31" s="689"/>
      <c r="N31" s="689"/>
      <c r="O31" s="689"/>
      <c r="P31" s="738"/>
      <c r="T31" s="735" t="s">
        <v>145</v>
      </c>
      <c r="U31" s="740">
        <f>SUM(U25:U30)</f>
        <v>145000</v>
      </c>
      <c r="V31" s="740">
        <f>SUM(V25:V30)</f>
        <v>20000</v>
      </c>
      <c r="AC31" s="735" t="s">
        <v>145</v>
      </c>
      <c r="AD31" s="740">
        <f>SUM(AD25:AD30)</f>
        <v>150000</v>
      </c>
    </row>
    <row r="32" spans="2:31" ht="14.4" thickBot="1" x14ac:dyDescent="0.35">
      <c r="B32" s="1206" t="s">
        <v>189</v>
      </c>
      <c r="C32" s="1207"/>
      <c r="D32" s="1207"/>
      <c r="E32" s="1207"/>
      <c r="F32" s="741">
        <f>SUM(F24:F31)</f>
        <v>325000</v>
      </c>
      <c r="I32" s="742">
        <f>SUM(I24:I31)</f>
        <v>227000</v>
      </c>
      <c r="J32" s="743"/>
      <c r="K32" s="744"/>
      <c r="L32" s="742">
        <f>SUM(L24:L31)</f>
        <v>298000</v>
      </c>
      <c r="M32" s="743"/>
      <c r="N32" s="743"/>
      <c r="O32" s="743"/>
      <c r="P32" s="741">
        <f>SUM(P24:P31)</f>
        <v>254000</v>
      </c>
      <c r="T32" s="745" t="s">
        <v>545</v>
      </c>
      <c r="U32" s="722">
        <f>+U31-U24</f>
        <v>0</v>
      </c>
      <c r="V32" s="722">
        <f>+V31-W24</f>
        <v>0</v>
      </c>
      <c r="AC32" s="745" t="s">
        <v>545</v>
      </c>
      <c r="AD32" s="722">
        <f>+AD31-AD24</f>
        <v>0</v>
      </c>
    </row>
    <row r="33" spans="1:31" x14ac:dyDescent="0.3">
      <c r="E33" s="745" t="s">
        <v>545</v>
      </c>
      <c r="F33" s="722">
        <f>+F24-L24-P24</f>
        <v>-220000</v>
      </c>
      <c r="I33" s="55"/>
      <c r="J33" s="55"/>
      <c r="K33" s="55"/>
      <c r="L33" s="55"/>
      <c r="M33" s="55"/>
      <c r="N33" s="55"/>
      <c r="O33" s="745" t="s">
        <v>545</v>
      </c>
      <c r="P33" s="722">
        <f>+F32+I32-L32-P32</f>
        <v>0</v>
      </c>
    </row>
    <row r="35" spans="1:31" ht="15" customHeight="1" x14ac:dyDescent="0.3">
      <c r="A35" s="57">
        <f>+BS!E26-F32+BS!E36</f>
        <v>-325000</v>
      </c>
      <c r="B35" s="165" t="s">
        <v>140</v>
      </c>
      <c r="C35" s="746" t="s">
        <v>632</v>
      </c>
      <c r="D35" s="77"/>
      <c r="E35" s="77"/>
      <c r="F35" s="77"/>
      <c r="G35" s="77"/>
      <c r="H35" s="77"/>
      <c r="I35" s="77"/>
      <c r="J35" s="77"/>
      <c r="K35" s="77"/>
      <c r="L35" s="77"/>
      <c r="M35" s="77"/>
      <c r="N35" s="77"/>
      <c r="O35" s="77"/>
      <c r="P35" s="77"/>
      <c r="Q35" s="77"/>
      <c r="R35" s="77"/>
      <c r="AE35" s="77"/>
    </row>
    <row r="36" spans="1:31" ht="13.05" customHeight="1" x14ac:dyDescent="0.3">
      <c r="A36" s="57">
        <f>-F32+BS!E143</f>
        <v>-325000</v>
      </c>
      <c r="B36" s="165" t="s">
        <v>140</v>
      </c>
      <c r="C36" s="746" t="s">
        <v>633</v>
      </c>
      <c r="D36" s="77"/>
      <c r="E36" s="77"/>
      <c r="F36" s="77"/>
      <c r="G36" s="77"/>
      <c r="M36" s="77"/>
      <c r="N36" s="77"/>
      <c r="O36" s="77"/>
      <c r="P36" s="77"/>
      <c r="Q36" s="77"/>
      <c r="R36" s="77"/>
      <c r="S36" s="77"/>
    </row>
    <row r="37" spans="1:31" ht="13.05" customHeight="1" x14ac:dyDescent="0.3">
      <c r="A37" s="57"/>
      <c r="B37" s="165" t="s">
        <v>546</v>
      </c>
      <c r="C37" s="746" t="s">
        <v>650</v>
      </c>
      <c r="D37" s="77"/>
      <c r="E37" s="77"/>
      <c r="F37" s="77"/>
      <c r="G37" s="77"/>
      <c r="M37" s="77"/>
      <c r="N37" s="77"/>
      <c r="O37" s="77"/>
      <c r="P37" s="77"/>
      <c r="Q37" s="77"/>
      <c r="R37" s="77"/>
      <c r="S37" s="77"/>
      <c r="T37" s="77"/>
      <c r="U37" s="77"/>
      <c r="V37" s="209"/>
      <c r="W37" s="209"/>
    </row>
    <row r="38" spans="1:31" ht="14.4" x14ac:dyDescent="0.3">
      <c r="W38" s="747"/>
    </row>
    <row r="39" spans="1:31" x14ac:dyDescent="0.3">
      <c r="B39" s="115" t="s">
        <v>36</v>
      </c>
      <c r="C39" s="114"/>
    </row>
    <row r="40" spans="1:31" x14ac:dyDescent="0.3">
      <c r="B40" s="1193" t="s">
        <v>55</v>
      </c>
      <c r="C40" s="1193"/>
    </row>
    <row r="42" spans="1:31" x14ac:dyDescent="0.3">
      <c r="B42" s="56"/>
    </row>
  </sheetData>
  <mergeCells count="41">
    <mergeCell ref="I1:P1"/>
    <mergeCell ref="Z2:AE2"/>
    <mergeCell ref="B3:B4"/>
    <mergeCell ref="C3:C4"/>
    <mergeCell ref="D3:D4"/>
    <mergeCell ref="E3:E4"/>
    <mergeCell ref="F3:F4"/>
    <mergeCell ref="G3:G4"/>
    <mergeCell ref="H3:H4"/>
    <mergeCell ref="I3:I4"/>
    <mergeCell ref="AB3:AB4"/>
    <mergeCell ref="AC3:AC4"/>
    <mergeCell ref="AD3:AD4"/>
    <mergeCell ref="AE3:AE4"/>
    <mergeCell ref="U3:U4"/>
    <mergeCell ref="J3:J4"/>
    <mergeCell ref="R3:R4"/>
    <mergeCell ref="S3:S4"/>
    <mergeCell ref="T3:T4"/>
    <mergeCell ref="B6:X6"/>
    <mergeCell ref="K3:K4"/>
    <mergeCell ref="L3:L4"/>
    <mergeCell ref="M3:M4"/>
    <mergeCell ref="N3:N4"/>
    <mergeCell ref="P3:P4"/>
    <mergeCell ref="Z3:Z4"/>
    <mergeCell ref="AA3:AA4"/>
    <mergeCell ref="O3:O4"/>
    <mergeCell ref="B40:C40"/>
    <mergeCell ref="B18:AE18"/>
    <mergeCell ref="B24:E24"/>
    <mergeCell ref="L25:M25"/>
    <mergeCell ref="Q25:R25"/>
    <mergeCell ref="I26:P26"/>
    <mergeCell ref="B32:E32"/>
    <mergeCell ref="B7:X7"/>
    <mergeCell ref="V3:V4"/>
    <mergeCell ref="W3:W4"/>
    <mergeCell ref="X3:X4"/>
    <mergeCell ref="Y3:Y4"/>
    <mergeCell ref="Q3:Q4"/>
  </mergeCells>
  <conditionalFormatting sqref="C8:C16">
    <cfRule type="containsText" dxfId="5" priority="1" stopIfTrue="1" operator="containsText" text="[Functia!]">
      <formula>NOT(ISERROR(SEARCH("[Functia!]",C8)))</formula>
    </cfRule>
  </conditionalFormatting>
  <conditionalFormatting sqref="C19:C22">
    <cfRule type="containsText" dxfId="4" priority="7" stopIfTrue="1" operator="containsText" text="[Functia!]">
      <formula>NOT(ISERROR(SEARCH("[Functia!]",C19)))</formula>
    </cfRule>
  </conditionalFormatting>
  <conditionalFormatting sqref="C27:C30">
    <cfRule type="containsText" dxfId="3" priority="9" stopIfTrue="1" operator="containsText" text="[Functia!]">
      <formula>NOT(ISERROR(SEARCH("[Functia!]",C27)))</formula>
    </cfRule>
  </conditionalFormatting>
  <dataValidations disablePrompts="1" count="1">
    <dataValidation type="list" allowBlank="1" showInputMessage="1" showErrorMessage="1" sqref="X8:Y17 X19:Y23 T28 AE8:AE15 AE20:AE21 AC28" xr:uid="{2378A1F6-6381-4F9B-AC60-4D0CCC8448BE}">
      <formula1>"NESCADENT,RESTANT,LITIGIU,REESALONAT,CONTINGENT"</formula1>
    </dataValidation>
  </dataValidations>
  <pageMargins left="0.70866141732283472" right="0.39" top="0.74803149606299213" bottom="0.74803149606299213" header="0.31496062992125984" footer="0.31496062992125984"/>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44"/>
  <sheetViews>
    <sheetView zoomScale="75" zoomScaleNormal="75" workbookViewId="0">
      <pane xSplit="2" ySplit="4" topLeftCell="L5" activePane="bottomRight" state="frozen"/>
      <selection activeCell="D55" sqref="D55"/>
      <selection pane="topRight" activeCell="D55" sqref="D55"/>
      <selection pane="bottomLeft" activeCell="D55" sqref="D55"/>
      <selection pane="bottomRight" activeCell="Z14" sqref="Z14"/>
    </sheetView>
  </sheetViews>
  <sheetFormatPr defaultColWidth="9.109375" defaultRowHeight="13.8" outlineLevelCol="1" x14ac:dyDescent="0.3"/>
  <cols>
    <col min="1" max="1" width="11" style="55" customWidth="1"/>
    <col min="2" max="2" width="38.5546875" style="55" customWidth="1"/>
    <col min="3" max="3" width="22.44140625" style="55" customWidth="1"/>
    <col min="4" max="4" width="14" style="55" customWidth="1"/>
    <col min="5" max="5" width="16.88671875" style="55" customWidth="1"/>
    <col min="6" max="6" width="16.6640625" style="55" customWidth="1" outlineLevel="1"/>
    <col min="7" max="7" width="16.88671875" style="55" customWidth="1" outlineLevel="1"/>
    <col min="8" max="8" width="13.44140625" style="55" customWidth="1" outlineLevel="1"/>
    <col min="9" max="9" width="20.6640625" style="55" customWidth="1" outlineLevel="1"/>
    <col min="10" max="10" width="16.88671875" style="55" customWidth="1" outlineLevel="1"/>
    <col min="11" max="11" width="14" style="55" customWidth="1" outlineLevel="1"/>
    <col min="12" max="12" width="16.88671875" style="55" customWidth="1" outlineLevel="1"/>
    <col min="13" max="13" width="19.88671875" style="55" customWidth="1"/>
    <col min="14" max="14" width="13.6640625" style="55" customWidth="1"/>
    <col min="15" max="15" width="15.88671875" style="55" bestFit="1" customWidth="1"/>
    <col min="16" max="16" width="15" style="55" bestFit="1" customWidth="1"/>
    <col min="17" max="17" width="15" style="55" customWidth="1"/>
    <col min="18" max="18" width="16.44140625" style="55" customWidth="1"/>
    <col min="19" max="19" width="16.5546875" style="55" customWidth="1"/>
    <col min="20" max="20" width="15.88671875" style="55" customWidth="1"/>
    <col min="21" max="21" width="14.88671875" style="55" customWidth="1" outlineLevel="1"/>
    <col min="22" max="22" width="11.88671875" style="55" customWidth="1" outlineLevel="1"/>
    <col min="23" max="23" width="13.6640625" style="55" customWidth="1" outlineLevel="1"/>
    <col min="24" max="24" width="14.33203125" style="55" customWidth="1" outlineLevel="1"/>
    <col min="25" max="25" width="19.33203125" style="55" customWidth="1" outlineLevel="1"/>
    <col min="26" max="16384" width="9.109375" style="55"/>
  </cols>
  <sheetData>
    <row r="1" spans="2:25" ht="16.2" thickBot="1" x14ac:dyDescent="0.35">
      <c r="B1" s="135" t="s">
        <v>410</v>
      </c>
      <c r="C1" s="135"/>
      <c r="D1" s="135"/>
      <c r="E1" s="135"/>
      <c r="F1" s="135"/>
      <c r="G1" s="135"/>
      <c r="H1" s="135"/>
      <c r="I1" s="135"/>
      <c r="J1" s="135"/>
      <c r="K1" s="135"/>
      <c r="L1" s="135"/>
    </row>
    <row r="2" spans="2:25" ht="21" customHeight="1" thickBot="1" x14ac:dyDescent="0.4">
      <c r="F2" s="1238" t="s">
        <v>526</v>
      </c>
      <c r="G2" s="1239"/>
      <c r="H2" s="1239"/>
      <c r="I2" s="1239"/>
      <c r="J2" s="1239"/>
      <c r="K2" s="1239"/>
      <c r="L2" s="1240"/>
    </row>
    <row r="3" spans="2:25" ht="9" customHeight="1" thickBot="1" x14ac:dyDescent="0.35">
      <c r="B3" s="753"/>
      <c r="C3" s="1248"/>
      <c r="D3" s="1248"/>
      <c r="E3" s="1248"/>
      <c r="M3" s="1247"/>
      <c r="N3" s="1247"/>
      <c r="O3" s="1247"/>
      <c r="P3" s="1247"/>
      <c r="Q3" s="749"/>
    </row>
    <row r="4" spans="2:25" ht="58.5" customHeight="1" thickBot="1" x14ac:dyDescent="0.35">
      <c r="B4" s="854" t="s">
        <v>411</v>
      </c>
      <c r="C4" s="855" t="s">
        <v>629</v>
      </c>
      <c r="D4" s="856" t="s">
        <v>422</v>
      </c>
      <c r="E4" s="865" t="s">
        <v>550</v>
      </c>
      <c r="F4" s="857" t="s">
        <v>605</v>
      </c>
      <c r="G4" s="858" t="s">
        <v>422</v>
      </c>
      <c r="H4" s="859" t="s">
        <v>420</v>
      </c>
      <c r="I4" s="860" t="s">
        <v>657</v>
      </c>
      <c r="J4" s="858" t="s">
        <v>412</v>
      </c>
      <c r="K4" s="858" t="s">
        <v>413</v>
      </c>
      <c r="L4" s="859" t="s">
        <v>649</v>
      </c>
      <c r="M4" s="844" t="s">
        <v>606</v>
      </c>
      <c r="N4" s="845" t="s">
        <v>419</v>
      </c>
      <c r="O4" s="845" t="s">
        <v>413</v>
      </c>
      <c r="P4" s="846" t="s">
        <v>607</v>
      </c>
      <c r="Q4" s="847" t="s">
        <v>420</v>
      </c>
      <c r="R4" s="769" t="s">
        <v>658</v>
      </c>
      <c r="S4" s="535" t="s">
        <v>608</v>
      </c>
      <c r="T4" s="748" t="s">
        <v>527</v>
      </c>
      <c r="U4" s="770" t="s">
        <v>609</v>
      </c>
      <c r="V4" s="770" t="s">
        <v>412</v>
      </c>
      <c r="W4" s="770" t="s">
        <v>413</v>
      </c>
      <c r="X4" s="770" t="s">
        <v>610</v>
      </c>
      <c r="Y4" s="849" t="s">
        <v>611</v>
      </c>
    </row>
    <row r="5" spans="2:25" ht="27.75" customHeight="1" thickBot="1" x14ac:dyDescent="0.35">
      <c r="B5" s="205" t="s">
        <v>58</v>
      </c>
      <c r="C5" s="206" t="s">
        <v>59</v>
      </c>
      <c r="D5" s="206" t="s">
        <v>44</v>
      </c>
      <c r="E5" s="866" t="s">
        <v>139</v>
      </c>
      <c r="F5" s="864" t="s">
        <v>547</v>
      </c>
      <c r="G5" s="861" t="s">
        <v>548</v>
      </c>
      <c r="H5" s="862" t="s">
        <v>549</v>
      </c>
      <c r="I5" s="863" t="s">
        <v>528</v>
      </c>
      <c r="J5" s="861" t="s">
        <v>529</v>
      </c>
      <c r="K5" s="861" t="s">
        <v>530</v>
      </c>
      <c r="L5" s="862" t="s">
        <v>558</v>
      </c>
      <c r="M5" s="754" t="s">
        <v>32</v>
      </c>
      <c r="N5" s="755" t="s">
        <v>33</v>
      </c>
      <c r="O5" s="755" t="s">
        <v>54</v>
      </c>
      <c r="P5" s="843" t="s">
        <v>559</v>
      </c>
      <c r="Q5" s="867" t="s">
        <v>46</v>
      </c>
      <c r="R5" s="850" t="s">
        <v>34</v>
      </c>
      <c r="S5" s="205" t="s">
        <v>237</v>
      </c>
      <c r="T5" s="851" t="s">
        <v>35</v>
      </c>
      <c r="U5" s="852" t="s">
        <v>502</v>
      </c>
      <c r="V5" s="852" t="s">
        <v>218</v>
      </c>
      <c r="W5" s="852" t="s">
        <v>219</v>
      </c>
      <c r="X5" s="852" t="s">
        <v>561</v>
      </c>
      <c r="Y5" s="853" t="s">
        <v>238</v>
      </c>
    </row>
    <row r="6" spans="2:25" s="756" customFormat="1" ht="15.75" customHeight="1" thickBot="1" x14ac:dyDescent="0.35">
      <c r="B6" s="1241" t="s">
        <v>503</v>
      </c>
      <c r="C6" s="1242"/>
      <c r="D6" s="1242"/>
      <c r="E6" s="1242"/>
      <c r="F6" s="1242"/>
      <c r="G6" s="1242"/>
      <c r="H6" s="1242"/>
      <c r="I6" s="1242"/>
      <c r="J6" s="1242"/>
      <c r="K6" s="1242"/>
      <c r="L6" s="1242"/>
      <c r="M6" s="1242"/>
      <c r="N6" s="1242"/>
      <c r="O6" s="1242"/>
      <c r="P6" s="1242"/>
      <c r="Q6" s="1242"/>
      <c r="R6" s="1242"/>
      <c r="S6" s="1242"/>
      <c r="T6" s="1242"/>
      <c r="U6" s="1242"/>
      <c r="V6" s="1242"/>
      <c r="W6" s="1242"/>
      <c r="X6" s="1242"/>
      <c r="Y6" s="1243"/>
    </row>
    <row r="7" spans="2:25" ht="12.75" customHeight="1" thickBot="1" x14ac:dyDescent="0.35">
      <c r="B7" s="758" t="s">
        <v>232</v>
      </c>
      <c r="C7" s="772"/>
      <c r="D7" s="772"/>
      <c r="E7" s="772"/>
      <c r="F7" s="772"/>
      <c r="G7" s="772"/>
      <c r="H7" s="772"/>
      <c r="I7" s="772"/>
      <c r="J7" s="772"/>
      <c r="K7" s="772"/>
      <c r="L7" s="772"/>
      <c r="M7" s="798"/>
      <c r="N7" s="799"/>
      <c r="O7" s="799"/>
      <c r="P7" s="800"/>
      <c r="Q7" s="801"/>
      <c r="R7" s="759"/>
      <c r="S7" s="760"/>
      <c r="T7" s="761"/>
      <c r="U7" s="821"/>
      <c r="V7" s="821"/>
      <c r="W7" s="821"/>
      <c r="X7" s="821"/>
      <c r="Y7" s="822"/>
    </row>
    <row r="8" spans="2:25" x14ac:dyDescent="0.3">
      <c r="B8" s="137" t="s">
        <v>414</v>
      </c>
      <c r="C8" s="790">
        <v>50000</v>
      </c>
      <c r="D8" s="774"/>
      <c r="E8" s="775">
        <v>45682</v>
      </c>
      <c r="F8" s="787"/>
      <c r="G8" s="774"/>
      <c r="H8" s="774"/>
      <c r="I8" s="83">
        <v>50000</v>
      </c>
      <c r="J8" s="775">
        <v>45682</v>
      </c>
      <c r="K8" s="774" t="s">
        <v>231</v>
      </c>
      <c r="L8" s="256">
        <f>C8+F8-I8</f>
        <v>0</v>
      </c>
      <c r="M8" s="790"/>
      <c r="N8" s="806"/>
      <c r="O8" s="806"/>
      <c r="P8" s="807">
        <f>L8-M8</f>
        <v>0</v>
      </c>
      <c r="Q8" s="808"/>
      <c r="R8" s="813"/>
      <c r="S8" s="814"/>
      <c r="T8" s="819" t="str">
        <f t="shared" ref="T8:T18" si="0">IF(S8="REESALONAT","[Data!]","")</f>
        <v/>
      </c>
      <c r="U8" s="823"/>
      <c r="V8" s="824"/>
      <c r="W8" s="824"/>
      <c r="X8" s="834">
        <f>P8+R8-U8</f>
        <v>0</v>
      </c>
      <c r="Y8" s="825"/>
    </row>
    <row r="9" spans="2:25" x14ac:dyDescent="0.3">
      <c r="B9" s="138"/>
      <c r="C9" s="82">
        <v>10000</v>
      </c>
      <c r="D9" s="773"/>
      <c r="E9" s="776">
        <v>45713</v>
      </c>
      <c r="F9" s="788"/>
      <c r="G9" s="773"/>
      <c r="H9" s="773"/>
      <c r="I9" s="83">
        <v>10000</v>
      </c>
      <c r="J9" s="776">
        <v>45713</v>
      </c>
      <c r="K9" s="773" t="s">
        <v>553</v>
      </c>
      <c r="L9" s="257">
        <f t="shared" ref="L9:L22" si="1">C9+F9-I9</f>
        <v>0</v>
      </c>
      <c r="M9" s="87"/>
      <c r="N9" s="80"/>
      <c r="O9" s="80"/>
      <c r="P9" s="122">
        <f t="shared" ref="P9:P22" si="2">L9-M9</f>
        <v>0</v>
      </c>
      <c r="Q9" s="809"/>
      <c r="R9" s="259"/>
      <c r="S9" s="442" t="s">
        <v>215</v>
      </c>
      <c r="T9" s="211" t="str">
        <f t="shared" si="0"/>
        <v/>
      </c>
      <c r="U9" s="265"/>
      <c r="V9" s="194"/>
      <c r="W9" s="194"/>
      <c r="X9" s="835">
        <f t="shared" ref="X9:X14" si="3">P9+R9-U9</f>
        <v>0</v>
      </c>
      <c r="Y9" s="264"/>
    </row>
    <row r="10" spans="2:25" x14ac:dyDescent="0.3">
      <c r="B10" s="138"/>
      <c r="C10" s="82">
        <v>12000</v>
      </c>
      <c r="D10" s="773"/>
      <c r="E10" s="776">
        <v>45741</v>
      </c>
      <c r="F10" s="788"/>
      <c r="G10" s="773"/>
      <c r="H10" s="773"/>
      <c r="I10" s="83"/>
      <c r="J10" s="83"/>
      <c r="K10" s="773"/>
      <c r="L10" s="257">
        <f t="shared" si="1"/>
        <v>12000</v>
      </c>
      <c r="M10" s="87"/>
      <c r="N10" s="80"/>
      <c r="O10" s="80"/>
      <c r="P10" s="122">
        <f t="shared" si="2"/>
        <v>12000</v>
      </c>
      <c r="Q10" s="776">
        <f>E10+H10</f>
        <v>45741</v>
      </c>
      <c r="R10" s="265"/>
      <c r="S10" s="442" t="s">
        <v>215</v>
      </c>
      <c r="T10" s="211" t="str">
        <f t="shared" si="0"/>
        <v/>
      </c>
      <c r="U10" s="837">
        <v>12000</v>
      </c>
      <c r="V10" s="833">
        <v>45762</v>
      </c>
      <c r="W10" s="194" t="s">
        <v>556</v>
      </c>
      <c r="X10" s="835">
        <f t="shared" si="3"/>
        <v>0</v>
      </c>
      <c r="Y10" s="264"/>
    </row>
    <row r="11" spans="2:25" x14ac:dyDescent="0.3">
      <c r="B11" s="138"/>
      <c r="C11" s="87"/>
      <c r="D11" s="85"/>
      <c r="E11" s="153"/>
      <c r="F11" s="771"/>
      <c r="G11" s="85"/>
      <c r="H11" s="85"/>
      <c r="I11" s="83"/>
      <c r="J11" s="83"/>
      <c r="K11" s="85"/>
      <c r="L11" s="84">
        <f t="shared" si="1"/>
        <v>0</v>
      </c>
      <c r="M11" s="87"/>
      <c r="N11" s="80"/>
      <c r="O11" s="80"/>
      <c r="P11" s="122">
        <f t="shared" si="2"/>
        <v>0</v>
      </c>
      <c r="Q11" s="809"/>
      <c r="R11" s="258">
        <v>150000</v>
      </c>
      <c r="S11" s="442" t="s">
        <v>256</v>
      </c>
      <c r="T11" s="211" t="str">
        <f t="shared" si="0"/>
        <v/>
      </c>
      <c r="U11" s="838"/>
      <c r="V11" s="194"/>
      <c r="W11" s="194"/>
      <c r="X11" s="835">
        <f t="shared" si="3"/>
        <v>150000</v>
      </c>
      <c r="Y11" s="442" t="s">
        <v>256</v>
      </c>
    </row>
    <row r="12" spans="2:25" x14ac:dyDescent="0.3">
      <c r="B12" s="139" t="s">
        <v>415</v>
      </c>
      <c r="C12" s="87"/>
      <c r="D12" s="85"/>
      <c r="E12" s="776"/>
      <c r="F12" s="196">
        <v>50000</v>
      </c>
      <c r="G12" s="794" t="s">
        <v>551</v>
      </c>
      <c r="H12" s="773">
        <v>45713</v>
      </c>
      <c r="I12" s="83"/>
      <c r="J12" s="83"/>
      <c r="K12" s="85"/>
      <c r="L12" s="257">
        <f t="shared" si="1"/>
        <v>50000</v>
      </c>
      <c r="M12" s="82">
        <v>50000</v>
      </c>
      <c r="N12" s="773">
        <v>45713</v>
      </c>
      <c r="O12" s="80" t="s">
        <v>554</v>
      </c>
      <c r="P12" s="122">
        <f t="shared" si="2"/>
        <v>0</v>
      </c>
      <c r="Q12" s="809"/>
      <c r="R12" s="258"/>
      <c r="S12" s="267" t="s">
        <v>215</v>
      </c>
      <c r="T12" s="211" t="str">
        <f t="shared" si="0"/>
        <v/>
      </c>
      <c r="U12" s="838"/>
      <c r="V12" s="194"/>
      <c r="W12" s="194"/>
      <c r="X12" s="835">
        <f t="shared" si="3"/>
        <v>0</v>
      </c>
      <c r="Y12" s="264"/>
    </row>
    <row r="13" spans="2:25" ht="14.4" thickBot="1" x14ac:dyDescent="0.35">
      <c r="B13" s="139" t="s">
        <v>416</v>
      </c>
      <c r="C13" s="87"/>
      <c r="D13" s="85"/>
      <c r="E13" s="776"/>
      <c r="F13" s="196">
        <v>10000</v>
      </c>
      <c r="G13" s="794" t="s">
        <v>552</v>
      </c>
      <c r="H13" s="773">
        <v>45741</v>
      </c>
      <c r="I13" s="200"/>
      <c r="J13" s="83"/>
      <c r="K13" s="85"/>
      <c r="L13" s="257">
        <f t="shared" si="1"/>
        <v>10000</v>
      </c>
      <c r="M13" s="87"/>
      <c r="N13" s="80"/>
      <c r="O13" s="80"/>
      <c r="P13" s="122">
        <f t="shared" si="2"/>
        <v>10000</v>
      </c>
      <c r="Q13" s="776">
        <f>E13+H13</f>
        <v>45741</v>
      </c>
      <c r="R13" s="258"/>
      <c r="S13" s="442" t="s">
        <v>215</v>
      </c>
      <c r="T13" s="211" t="str">
        <f t="shared" si="0"/>
        <v/>
      </c>
      <c r="U13" s="838">
        <v>5000</v>
      </c>
      <c r="V13" s="833">
        <v>45762</v>
      </c>
      <c r="W13" s="194" t="s">
        <v>557</v>
      </c>
      <c r="X13" s="835">
        <f t="shared" si="3"/>
        <v>5000</v>
      </c>
      <c r="Y13" s="848" t="s">
        <v>215</v>
      </c>
    </row>
    <row r="14" spans="2:25" ht="14.4" thickBot="1" x14ac:dyDescent="0.35">
      <c r="B14" s="139" t="s">
        <v>72</v>
      </c>
      <c r="C14" s="777"/>
      <c r="D14" s="778"/>
      <c r="E14" s="779"/>
      <c r="F14" s="789"/>
      <c r="G14" s="778"/>
      <c r="H14" s="778"/>
      <c r="I14" s="778"/>
      <c r="J14" s="200"/>
      <c r="K14" s="778"/>
      <c r="L14" s="797">
        <f t="shared" si="1"/>
        <v>0</v>
      </c>
      <c r="M14" s="777"/>
      <c r="N14" s="810"/>
      <c r="O14" s="810"/>
      <c r="P14" s="811">
        <f t="shared" si="2"/>
        <v>0</v>
      </c>
      <c r="Q14" s="812"/>
      <c r="R14" s="815"/>
      <c r="S14" s="816"/>
      <c r="T14" s="820" t="str">
        <f t="shared" si="0"/>
        <v/>
      </c>
      <c r="U14" s="839"/>
      <c r="V14" s="827"/>
      <c r="W14" s="827"/>
      <c r="X14" s="836">
        <f t="shared" si="3"/>
        <v>0</v>
      </c>
      <c r="Y14" s="818"/>
    </row>
    <row r="15" spans="2:25" ht="12.75" customHeight="1" thickBot="1" x14ac:dyDescent="0.35">
      <c r="B15" s="762" t="s">
        <v>417</v>
      </c>
      <c r="C15" s="757"/>
      <c r="D15" s="757"/>
      <c r="E15" s="757"/>
      <c r="F15" s="757"/>
      <c r="G15" s="757"/>
      <c r="H15" s="757"/>
      <c r="I15" s="757"/>
      <c r="J15" s="757"/>
      <c r="K15" s="757"/>
      <c r="L15" s="757"/>
      <c r="M15" s="802"/>
      <c r="N15" s="803"/>
      <c r="O15" s="803"/>
      <c r="P15" s="804"/>
      <c r="Q15" s="805"/>
      <c r="R15" s="759"/>
      <c r="S15" s="760"/>
      <c r="T15" s="761"/>
      <c r="U15" s="840"/>
      <c r="V15" s="829"/>
      <c r="W15" s="829"/>
      <c r="X15" s="829"/>
      <c r="Y15" s="830"/>
    </row>
    <row r="16" spans="2:25" x14ac:dyDescent="0.3">
      <c r="B16" s="139" t="s">
        <v>414</v>
      </c>
      <c r="C16" s="793">
        <v>10000</v>
      </c>
      <c r="D16" s="774"/>
      <c r="E16" s="775">
        <v>45672</v>
      </c>
      <c r="F16" s="787"/>
      <c r="G16" s="774"/>
      <c r="H16" s="774"/>
      <c r="I16" s="793">
        <v>10000</v>
      </c>
      <c r="J16" s="775">
        <v>45672</v>
      </c>
      <c r="K16" s="208" t="s">
        <v>233</v>
      </c>
      <c r="L16" s="732">
        <f t="shared" si="1"/>
        <v>0</v>
      </c>
      <c r="M16" s="781"/>
      <c r="N16" s="80"/>
      <c r="O16" s="208"/>
      <c r="P16" s="210">
        <f t="shared" si="2"/>
        <v>0</v>
      </c>
      <c r="Q16" s="750"/>
      <c r="R16" s="203"/>
      <c r="S16" s="814"/>
      <c r="T16" s="819" t="str">
        <f t="shared" si="0"/>
        <v/>
      </c>
      <c r="U16" s="841"/>
      <c r="V16" s="824"/>
      <c r="W16" s="824"/>
      <c r="X16" s="834">
        <f t="shared" ref="X16:X22" si="4">P16+R16-U16</f>
        <v>0</v>
      </c>
      <c r="Y16" s="825"/>
    </row>
    <row r="17" spans="2:25" x14ac:dyDescent="0.3">
      <c r="B17" s="202"/>
      <c r="C17" s="207">
        <v>10000</v>
      </c>
      <c r="D17" s="773"/>
      <c r="E17" s="776">
        <v>45703</v>
      </c>
      <c r="F17" s="788"/>
      <c r="G17" s="773"/>
      <c r="H17" s="773"/>
      <c r="I17" s="207">
        <v>10000</v>
      </c>
      <c r="J17" s="776">
        <v>45703</v>
      </c>
      <c r="K17" s="208" t="s">
        <v>555</v>
      </c>
      <c r="L17" s="737">
        <f t="shared" si="1"/>
        <v>0</v>
      </c>
      <c r="M17" s="781"/>
      <c r="N17" s="80"/>
      <c r="O17" s="208"/>
      <c r="P17" s="210">
        <f t="shared" si="2"/>
        <v>0</v>
      </c>
      <c r="Q17" s="750"/>
      <c r="R17" s="204"/>
      <c r="S17" s="267"/>
      <c r="T17" s="211" t="str">
        <f t="shared" si="0"/>
        <v/>
      </c>
      <c r="U17" s="838"/>
      <c r="V17" s="194"/>
      <c r="W17" s="194"/>
      <c r="X17" s="835">
        <f t="shared" si="4"/>
        <v>0</v>
      </c>
      <c r="Y17" s="264"/>
    </row>
    <row r="18" spans="2:25" x14ac:dyDescent="0.3">
      <c r="B18" s="202"/>
      <c r="C18" s="207">
        <v>10000</v>
      </c>
      <c r="D18" s="773"/>
      <c r="E18" s="776">
        <v>45703</v>
      </c>
      <c r="F18" s="788"/>
      <c r="G18" s="773"/>
      <c r="H18" s="773"/>
      <c r="I18" s="207"/>
      <c r="J18" s="776"/>
      <c r="K18" s="208"/>
      <c r="L18" s="737">
        <f t="shared" si="1"/>
        <v>10000</v>
      </c>
      <c r="M18" s="207">
        <v>10000</v>
      </c>
      <c r="N18" s="776">
        <v>45703</v>
      </c>
      <c r="O18" s="208" t="s">
        <v>234</v>
      </c>
      <c r="P18" s="210">
        <f t="shared" si="2"/>
        <v>0</v>
      </c>
      <c r="Q18" s="750"/>
      <c r="R18" s="204"/>
      <c r="S18" s="267"/>
      <c r="T18" s="211" t="str">
        <f t="shared" si="0"/>
        <v/>
      </c>
      <c r="U18" s="838"/>
      <c r="V18" s="194"/>
      <c r="W18" s="194"/>
      <c r="X18" s="835">
        <f t="shared" si="4"/>
        <v>0</v>
      </c>
      <c r="Y18" s="264"/>
    </row>
    <row r="19" spans="2:25" ht="12" customHeight="1" x14ac:dyDescent="0.3">
      <c r="B19" s="202"/>
      <c r="C19" s="207">
        <v>210000</v>
      </c>
      <c r="D19" s="786"/>
      <c r="E19" s="780" t="s">
        <v>612</v>
      </c>
      <c r="F19" s="792"/>
      <c r="G19" s="786"/>
      <c r="H19" s="786"/>
      <c r="I19" s="786"/>
      <c r="J19" s="83"/>
      <c r="K19" s="786"/>
      <c r="L19" s="738">
        <f t="shared" si="1"/>
        <v>210000</v>
      </c>
      <c r="M19" s="782"/>
      <c r="N19" s="201"/>
      <c r="O19" s="201"/>
      <c r="P19" s="795">
        <f t="shared" si="2"/>
        <v>210000</v>
      </c>
      <c r="Q19" s="776" t="str">
        <f>E19</f>
        <v>apr 2025-dec 2025</v>
      </c>
      <c r="R19" s="204"/>
      <c r="S19" s="442" t="s">
        <v>240</v>
      </c>
      <c r="T19" s="254" t="s">
        <v>612</v>
      </c>
      <c r="U19" s="838">
        <v>23000</v>
      </c>
      <c r="V19" s="833">
        <v>45762</v>
      </c>
      <c r="W19" s="194" t="s">
        <v>557</v>
      </c>
      <c r="X19" s="835">
        <f t="shared" si="4"/>
        <v>187000</v>
      </c>
      <c r="Y19" s="442" t="s">
        <v>240</v>
      </c>
    </row>
    <row r="20" spans="2:25" x14ac:dyDescent="0.3">
      <c r="B20" s="139" t="s">
        <v>415</v>
      </c>
      <c r="C20" s="87"/>
      <c r="D20" s="85"/>
      <c r="E20" s="153"/>
      <c r="F20" s="771"/>
      <c r="G20" s="85"/>
      <c r="H20" s="85"/>
      <c r="I20" s="85"/>
      <c r="J20" s="83"/>
      <c r="K20" s="85"/>
      <c r="L20" s="153">
        <f t="shared" si="1"/>
        <v>0</v>
      </c>
      <c r="M20" s="771"/>
      <c r="N20" s="80"/>
      <c r="O20" s="80"/>
      <c r="P20" s="210">
        <f t="shared" si="2"/>
        <v>0</v>
      </c>
      <c r="Q20" s="751"/>
      <c r="R20" s="261"/>
      <c r="S20" s="267"/>
      <c r="T20" s="76"/>
      <c r="U20" s="838"/>
      <c r="V20" s="194"/>
      <c r="W20" s="194"/>
      <c r="X20" s="835">
        <f t="shared" si="4"/>
        <v>0</v>
      </c>
      <c r="Y20" s="264"/>
    </row>
    <row r="21" spans="2:25" x14ac:dyDescent="0.3">
      <c r="B21" s="139" t="s">
        <v>416</v>
      </c>
      <c r="C21" s="87"/>
      <c r="D21" s="85"/>
      <c r="E21" s="153"/>
      <c r="F21" s="771"/>
      <c r="G21" s="85"/>
      <c r="H21" s="85"/>
      <c r="I21" s="85"/>
      <c r="J21" s="85"/>
      <c r="K21" s="85"/>
      <c r="L21" s="153">
        <f t="shared" si="1"/>
        <v>0</v>
      </c>
      <c r="M21" s="771"/>
      <c r="N21" s="80"/>
      <c r="O21" s="80"/>
      <c r="P21" s="210">
        <f t="shared" si="2"/>
        <v>0</v>
      </c>
      <c r="Q21" s="751"/>
      <c r="R21" s="261"/>
      <c r="S21" s="267"/>
      <c r="T21" s="76"/>
      <c r="U21" s="838"/>
      <c r="V21" s="194"/>
      <c r="W21" s="194"/>
      <c r="X21" s="835">
        <f t="shared" si="4"/>
        <v>0</v>
      </c>
      <c r="Y21" s="264"/>
    </row>
    <row r="22" spans="2:25" ht="14.4" thickBot="1" x14ac:dyDescent="0.35">
      <c r="B22" s="791" t="s">
        <v>72</v>
      </c>
      <c r="C22" s="777"/>
      <c r="D22" s="778"/>
      <c r="E22" s="779"/>
      <c r="F22" s="789"/>
      <c r="G22" s="778"/>
      <c r="H22" s="778"/>
      <c r="I22" s="778"/>
      <c r="J22" s="778"/>
      <c r="K22" s="778"/>
      <c r="L22" s="779">
        <f t="shared" si="1"/>
        <v>0</v>
      </c>
      <c r="M22" s="783"/>
      <c r="N22" s="93"/>
      <c r="O22" s="93"/>
      <c r="P22" s="796">
        <f t="shared" si="2"/>
        <v>0</v>
      </c>
      <c r="Q22" s="752"/>
      <c r="R22" s="817"/>
      <c r="S22" s="816"/>
      <c r="T22" s="828"/>
      <c r="U22" s="826"/>
      <c r="V22" s="827"/>
      <c r="W22" s="827"/>
      <c r="X22" s="836">
        <f t="shared" si="4"/>
        <v>0</v>
      </c>
      <c r="Y22" s="818"/>
    </row>
    <row r="23" spans="2:25" ht="12.75" customHeight="1" thickBot="1" x14ac:dyDescent="0.35">
      <c r="B23" s="763" t="s">
        <v>504</v>
      </c>
      <c r="C23" s="785">
        <f>SUM(C8:C22)</f>
        <v>312000</v>
      </c>
      <c r="D23" s="784"/>
      <c r="E23" s="784"/>
      <c r="F23" s="784"/>
      <c r="G23" s="784"/>
      <c r="H23" s="784"/>
      <c r="I23" s="784"/>
      <c r="J23" s="785"/>
      <c r="K23" s="784"/>
      <c r="L23" s="784">
        <f>SUM(L8:L22)</f>
        <v>292000</v>
      </c>
      <c r="M23" s="763">
        <f>SUM(M8:M22)</f>
        <v>60000</v>
      </c>
      <c r="N23" s="764"/>
      <c r="O23" s="764"/>
      <c r="P23" s="765">
        <f>SUM(P8:P22)</f>
        <v>232000</v>
      </c>
      <c r="Q23" s="765"/>
      <c r="R23" s="765">
        <f>SUM(R8:R22)</f>
        <v>150000</v>
      </c>
      <c r="S23" s="765"/>
      <c r="T23" s="765"/>
      <c r="U23" s="831"/>
      <c r="V23" s="831"/>
      <c r="W23" s="831"/>
      <c r="X23" s="842">
        <f>SUM(X8:X22)</f>
        <v>342000</v>
      </c>
      <c r="Y23" s="832"/>
    </row>
    <row r="24" spans="2:25" ht="14.4" thickBot="1" x14ac:dyDescent="0.35">
      <c r="B24" s="262"/>
      <c r="C24" s="262"/>
      <c r="D24" s="262"/>
      <c r="E24" s="262"/>
      <c r="F24" s="262"/>
      <c r="G24" s="262"/>
      <c r="H24" s="262"/>
      <c r="I24" s="262"/>
      <c r="J24" s="262"/>
      <c r="K24" s="262"/>
      <c r="L24" s="262"/>
      <c r="M24" s="1244" t="s">
        <v>418</v>
      </c>
      <c r="N24" s="1245"/>
      <c r="O24" s="268"/>
      <c r="P24" s="260">
        <f>SUMIF(S8:S22,"RESTANT",P8:P22)</f>
        <v>22000</v>
      </c>
      <c r="U24" s="1244" t="s">
        <v>583</v>
      </c>
      <c r="V24" s="1245"/>
      <c r="W24" s="268"/>
      <c r="X24" s="260">
        <f>SUMIF(Y8:Y22,"RESTANT",X8:X22)</f>
        <v>5000</v>
      </c>
    </row>
    <row r="25" spans="2:25" x14ac:dyDescent="0.3">
      <c r="B25" s="56" t="s">
        <v>196</v>
      </c>
      <c r="C25" s="56"/>
      <c r="D25" s="56"/>
      <c r="E25" s="56"/>
      <c r="F25" s="56"/>
      <c r="G25" s="56"/>
      <c r="H25" s="56"/>
      <c r="I25" s="56"/>
      <c r="J25" s="56"/>
      <c r="K25" s="56"/>
      <c r="L25" s="56"/>
    </row>
    <row r="26" spans="2:25" ht="14.4" thickBot="1" x14ac:dyDescent="0.35">
      <c r="B26" s="56"/>
      <c r="C26" s="56"/>
      <c r="D26" s="56"/>
      <c r="E26" s="56"/>
      <c r="F26" s="56"/>
      <c r="G26" s="56"/>
      <c r="H26" s="56"/>
      <c r="I26" s="56"/>
      <c r="J26" s="56"/>
      <c r="K26" s="56"/>
      <c r="L26" s="56"/>
      <c r="O26" s="735" t="s">
        <v>133</v>
      </c>
      <c r="P26" s="736">
        <f>SUMIF($S$6:$S$23,O26,$P$6:$P$23)</f>
        <v>0</v>
      </c>
      <c r="Q26" s="736">
        <f>SUMIF($S$7:$S$24,O26,$R$7:$R$24)</f>
        <v>0</v>
      </c>
      <c r="W26" s="735" t="s">
        <v>133</v>
      </c>
      <c r="X26" s="736">
        <f>SUMIF($Y$6:$Y$23,W26,$X$6:$X$23)</f>
        <v>0</v>
      </c>
      <c r="Y26" s="868"/>
    </row>
    <row r="27" spans="2:25" ht="14.4" thickBot="1" x14ac:dyDescent="0.35">
      <c r="B27" s="758" t="s">
        <v>505</v>
      </c>
      <c r="C27" s="766">
        <f>+C23</f>
        <v>312000</v>
      </c>
      <c r="D27" s="56"/>
      <c r="E27" s="56"/>
      <c r="F27" s="56"/>
      <c r="G27" s="56"/>
      <c r="H27" s="56"/>
      <c r="I27" s="56"/>
      <c r="J27" s="56"/>
      <c r="K27" s="56"/>
      <c r="L27" s="56"/>
      <c r="M27" s="56"/>
      <c r="N27" s="56"/>
      <c r="O27" s="735" t="s">
        <v>240</v>
      </c>
      <c r="P27" s="736">
        <f t="shared" ref="P27:P29" si="5">SUMIF($S$6:$S$23,O27,$P$6:$P$23)</f>
        <v>210000</v>
      </c>
      <c r="Q27" s="736">
        <f t="shared" ref="Q27:Q29" si="6">SUMIF($S$7:$S$24,O27,$R$7:$R$24)</f>
        <v>0</v>
      </c>
      <c r="R27" s="56"/>
      <c r="S27" s="56"/>
      <c r="W27" s="735" t="s">
        <v>240</v>
      </c>
      <c r="X27" s="736">
        <f t="shared" ref="X27:X29" si="7">SUMIF($Y$6:$Y$23,W27,$X$6:$X$23)</f>
        <v>187000</v>
      </c>
      <c r="Y27" s="868"/>
    </row>
    <row r="28" spans="2:25" ht="14.4" thickBot="1" x14ac:dyDescent="0.35">
      <c r="B28" s="140"/>
      <c r="C28" s="141"/>
      <c r="D28" s="56"/>
      <c r="E28" s="56"/>
      <c r="F28" s="56"/>
      <c r="G28" s="56"/>
      <c r="H28" s="56"/>
      <c r="I28" s="56"/>
      <c r="J28" s="56"/>
      <c r="K28" s="56"/>
      <c r="L28" s="56"/>
      <c r="M28" s="56"/>
      <c r="N28" s="56"/>
      <c r="O28" s="735" t="s">
        <v>256</v>
      </c>
      <c r="P28" s="736">
        <f t="shared" si="5"/>
        <v>0</v>
      </c>
      <c r="Q28" s="736">
        <f t="shared" si="6"/>
        <v>150000</v>
      </c>
      <c r="R28" s="56"/>
      <c r="S28" s="56"/>
      <c r="W28" s="735" t="s">
        <v>256</v>
      </c>
      <c r="X28" s="736">
        <f t="shared" si="7"/>
        <v>150000</v>
      </c>
      <c r="Y28" s="868"/>
    </row>
    <row r="29" spans="2:25" ht="16.2" thickBot="1" x14ac:dyDescent="0.5">
      <c r="B29" s="758" t="s">
        <v>193</v>
      </c>
      <c r="C29" s="766"/>
      <c r="D29" s="56"/>
      <c r="E29" s="56"/>
      <c r="F29" s="56"/>
      <c r="G29" s="56"/>
      <c r="H29" s="56"/>
      <c r="I29" s="56"/>
      <c r="J29" s="56"/>
      <c r="K29" s="56"/>
      <c r="L29" s="56"/>
      <c r="O29" s="735" t="s">
        <v>253</v>
      </c>
      <c r="P29" s="739">
        <f t="shared" si="5"/>
        <v>0</v>
      </c>
      <c r="Q29" s="739">
        <f t="shared" si="6"/>
        <v>0</v>
      </c>
      <c r="R29" s="56"/>
      <c r="S29" s="56"/>
      <c r="W29" s="735" t="s">
        <v>253</v>
      </c>
      <c r="X29" s="999">
        <f t="shared" si="7"/>
        <v>0</v>
      </c>
      <c r="Y29" s="869"/>
    </row>
    <row r="30" spans="2:25" x14ac:dyDescent="0.3">
      <c r="B30" s="137" t="s">
        <v>74</v>
      </c>
      <c r="C30" s="142">
        <v>1000</v>
      </c>
      <c r="D30" s="56"/>
      <c r="E30" s="56"/>
      <c r="F30" s="56"/>
      <c r="G30" s="56"/>
      <c r="H30" s="56"/>
      <c r="I30" s="56"/>
      <c r="J30" s="56"/>
      <c r="K30" s="56"/>
      <c r="L30" s="56"/>
      <c r="O30" s="735" t="s">
        <v>145</v>
      </c>
      <c r="P30" s="740">
        <f>SUM(P24:P29)</f>
        <v>232000</v>
      </c>
      <c r="Q30" s="740">
        <f>SUM(Q26:Q29)</f>
        <v>150000</v>
      </c>
      <c r="W30" s="735" t="s">
        <v>145</v>
      </c>
      <c r="X30" s="740">
        <f>SUM(X24:X29)</f>
        <v>342000</v>
      </c>
      <c r="Y30" s="870"/>
    </row>
    <row r="31" spans="2:25" x14ac:dyDescent="0.3">
      <c r="B31" s="139" t="s">
        <v>104</v>
      </c>
      <c r="C31" s="142">
        <v>25000</v>
      </c>
      <c r="D31" s="56"/>
      <c r="E31" s="56"/>
      <c r="F31" s="56"/>
      <c r="G31" s="56"/>
      <c r="H31" s="56"/>
      <c r="I31" s="56"/>
      <c r="J31" s="56"/>
      <c r="K31" s="56"/>
      <c r="L31" s="56"/>
      <c r="O31" s="745" t="s">
        <v>545</v>
      </c>
      <c r="P31" s="722">
        <f>+P30-P23</f>
        <v>0</v>
      </c>
      <c r="Q31" s="722">
        <f>Q30-R23</f>
        <v>0</v>
      </c>
      <c r="W31" s="745" t="s">
        <v>545</v>
      </c>
      <c r="X31" s="722">
        <f>+X30-X23</f>
        <v>0</v>
      </c>
      <c r="Y31" s="871"/>
    </row>
    <row r="32" spans="2:25" x14ac:dyDescent="0.3">
      <c r="B32" s="139" t="s">
        <v>198</v>
      </c>
      <c r="C32" s="142"/>
      <c r="D32" s="56"/>
      <c r="E32" s="56"/>
      <c r="F32" s="56"/>
      <c r="G32" s="56"/>
      <c r="H32" s="56"/>
      <c r="I32" s="56"/>
      <c r="J32" s="56"/>
      <c r="K32" s="56"/>
      <c r="L32" s="56"/>
    </row>
    <row r="33" spans="1:19" x14ac:dyDescent="0.3">
      <c r="B33" s="139" t="s">
        <v>197</v>
      </c>
      <c r="C33" s="89"/>
      <c r="D33" s="56"/>
      <c r="E33" s="56"/>
      <c r="F33" s="56"/>
      <c r="G33" s="56"/>
      <c r="H33" s="56"/>
      <c r="I33" s="56"/>
      <c r="J33" s="56"/>
      <c r="K33" s="56"/>
      <c r="L33" s="56"/>
    </row>
    <row r="34" spans="1:19" x14ac:dyDescent="0.3">
      <c r="B34" s="138"/>
      <c r="C34" s="89"/>
      <c r="D34" s="56"/>
      <c r="E34" s="56"/>
      <c r="F34" s="56"/>
      <c r="G34" s="56"/>
      <c r="H34" s="56"/>
      <c r="I34" s="56"/>
      <c r="J34" s="56"/>
      <c r="K34" s="56"/>
      <c r="L34" s="56"/>
    </row>
    <row r="35" spans="1:19" ht="14.4" thickBot="1" x14ac:dyDescent="0.35">
      <c r="B35" s="767" t="s">
        <v>145</v>
      </c>
      <c r="C35" s="768">
        <f>SUM(C27:C34)</f>
        <v>338000</v>
      </c>
      <c r="D35" s="56"/>
      <c r="E35" s="56"/>
      <c r="F35" s="56"/>
      <c r="G35" s="56"/>
      <c r="H35" s="56"/>
      <c r="I35" s="56"/>
      <c r="J35" s="56"/>
      <c r="K35" s="56"/>
      <c r="L35" s="56"/>
    </row>
    <row r="38" spans="1:19" ht="15" customHeight="1" x14ac:dyDescent="0.3">
      <c r="A38" s="57">
        <f>+C35-BS!E27-BS!E37</f>
        <v>338000</v>
      </c>
      <c r="B38" s="165" t="s">
        <v>235</v>
      </c>
      <c r="C38" s="1246" t="s">
        <v>630</v>
      </c>
      <c r="D38" s="1246"/>
      <c r="E38" s="1246"/>
      <c r="F38" s="1246"/>
      <c r="G38" s="1246"/>
      <c r="H38" s="1246"/>
      <c r="I38" s="1246"/>
      <c r="J38" s="1246"/>
      <c r="K38" s="1246"/>
      <c r="L38" s="1246"/>
      <c r="M38" s="1246"/>
      <c r="N38" s="1246"/>
      <c r="O38" s="1246"/>
      <c r="P38" s="1246"/>
      <c r="Q38" s="1246"/>
      <c r="R38" s="1246"/>
      <c r="S38" s="1246"/>
    </row>
    <row r="39" spans="1:19" ht="12.75" customHeight="1" x14ac:dyDescent="0.3">
      <c r="A39" s="57">
        <f>+C23-BS!E151</f>
        <v>312000</v>
      </c>
      <c r="B39" s="165" t="s">
        <v>235</v>
      </c>
      <c r="C39" s="1246" t="s">
        <v>631</v>
      </c>
      <c r="D39" s="1246"/>
      <c r="E39" s="1246"/>
      <c r="F39" s="1246"/>
      <c r="G39" s="1246"/>
      <c r="H39" s="1246"/>
      <c r="I39" s="1246"/>
      <c r="J39" s="1246"/>
      <c r="K39" s="1246"/>
      <c r="L39" s="1246"/>
      <c r="M39" s="1246"/>
      <c r="N39" s="1246"/>
      <c r="O39" s="1246"/>
      <c r="P39" s="1246"/>
      <c r="Q39" s="1246"/>
      <c r="R39" s="1246"/>
      <c r="S39" s="1246"/>
    </row>
    <row r="41" spans="1:19" x14ac:dyDescent="0.3">
      <c r="B41" s="115" t="s">
        <v>36</v>
      </c>
      <c r="C41" s="114"/>
      <c r="D41" s="114"/>
      <c r="E41" s="114"/>
      <c r="F41" s="114"/>
      <c r="G41" s="114"/>
      <c r="H41" s="114"/>
      <c r="I41" s="114"/>
      <c r="J41" s="114"/>
      <c r="K41" s="114"/>
      <c r="L41" s="114"/>
    </row>
    <row r="42" spans="1:19" ht="15" customHeight="1" x14ac:dyDescent="0.3">
      <c r="B42" s="422" t="s">
        <v>55</v>
      </c>
      <c r="C42" s="136"/>
      <c r="D42" s="136"/>
      <c r="E42" s="136"/>
      <c r="F42" s="136"/>
      <c r="G42" s="136"/>
      <c r="H42" s="136"/>
      <c r="I42" s="136"/>
      <c r="J42" s="136"/>
      <c r="K42" s="136"/>
      <c r="L42" s="136"/>
    </row>
    <row r="44" spans="1:19" x14ac:dyDescent="0.3">
      <c r="B44" s="56"/>
      <c r="C44" s="56"/>
      <c r="D44" s="56"/>
      <c r="E44" s="56"/>
      <c r="F44" s="56"/>
      <c r="G44" s="56"/>
      <c r="H44" s="56"/>
      <c r="I44" s="56"/>
      <c r="J44" s="56"/>
      <c r="K44" s="56"/>
      <c r="L44" s="56"/>
    </row>
  </sheetData>
  <mergeCells count="8">
    <mergeCell ref="F2:L2"/>
    <mergeCell ref="B6:Y6"/>
    <mergeCell ref="U24:V24"/>
    <mergeCell ref="C39:S39"/>
    <mergeCell ref="M3:P3"/>
    <mergeCell ref="C3:E3"/>
    <mergeCell ref="C38:S38"/>
    <mergeCell ref="M24:N24"/>
  </mergeCells>
  <conditionalFormatting sqref="T8:T14">
    <cfRule type="containsText" dxfId="2" priority="2" stopIfTrue="1" operator="containsText" text="[Data!]">
      <formula>NOT(ISERROR(SEARCH("[Data!]",T8)))</formula>
    </cfRule>
  </conditionalFormatting>
  <conditionalFormatting sqref="T16:T18">
    <cfRule type="containsText" dxfId="1" priority="1" stopIfTrue="1" operator="containsText" text="[Data!]">
      <formula>NOT(ISERROR(SEARCH("[Data!]",T16)))</formula>
    </cfRule>
  </conditionalFormatting>
  <dataValidations count="1">
    <dataValidation type="list" allowBlank="1" showInputMessage="1" showErrorMessage="1" sqref="S16:S22 S8:S14 Y13 Y19 O27 W27 Y11" xr:uid="{00000000-0002-0000-0900-000000000000}">
      <formula1>"NESCADENT,RESTANT,LITIGIU,REESALONAT,CONTINGENT"</formula1>
    </dataValidation>
  </dataValidations>
  <pageMargins left="0.7" right="0.7" top="0.75" bottom="0.75" header="0.3" footer="0.3"/>
  <pageSetup paperSize="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CPP</vt:lpstr>
      <vt:lpstr>BS</vt:lpstr>
      <vt:lpstr>CF</vt:lpstr>
      <vt:lpstr>EQ</vt:lpstr>
      <vt:lpstr>69_Legitimati</vt:lpstr>
      <vt:lpstr>69_Achizitii</vt:lpstr>
      <vt:lpstr>69_Transferuri</vt:lpstr>
      <vt:lpstr>70_Salariati</vt:lpstr>
      <vt:lpstr>71_Fiscale</vt:lpstr>
      <vt:lpstr>72_UEFA</vt:lpstr>
      <vt:lpstr>CPP_P</vt:lpstr>
      <vt:lpstr>BS_P</vt:lpstr>
      <vt:lpstr>CF_P</vt:lpstr>
      <vt:lpstr>69.14_Creante</vt:lpstr>
      <vt:lpstr>19b_Buget</vt:lpstr>
      <vt:lpstr>19b si 19 ter_efectiv-bugetat</vt:lpstr>
      <vt:lpstr>19 ter-de publicat</vt:lpstr>
      <vt:lpstr>'69.14_Creante'!Print_Area</vt:lpstr>
      <vt:lpstr>'69_Achizitii'!Print_Area</vt:lpstr>
      <vt:lpstr>'69_Legitimati'!Print_Area</vt:lpstr>
      <vt:lpstr>'69_Transferuri'!Print_Area</vt:lpstr>
      <vt:lpstr>'70_Salariati'!Print_Area</vt:lpstr>
      <vt:lpstr>'71_Fiscale'!Print_Area</vt:lpstr>
      <vt:lpstr>'72_UEFA'!Print_Area</vt:lpstr>
      <vt:lpstr>BS!Print_Area</vt:lpstr>
      <vt:lpstr>CF!Print_Area</vt:lpstr>
      <vt:lpstr>CPP!Print_Area</vt:lpstr>
      <vt:lpstr>'69.14_Creante'!Print_Titles</vt:lpstr>
      <vt:lpstr>'69_Achizitii'!Print_Titles</vt:lpstr>
      <vt:lpstr>'69_Legitimati'!Print_Titles</vt:lpstr>
      <vt:lpstr>'69_Transferuri'!Print_Titles</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Iliescu</dc:creator>
  <cp:lastModifiedBy>Andreea Nanu</cp:lastModifiedBy>
  <cp:lastPrinted>2023-12-04T09:50:51Z</cp:lastPrinted>
  <dcterms:created xsi:type="dcterms:W3CDTF">2010-11-25T08:19:20Z</dcterms:created>
  <dcterms:modified xsi:type="dcterms:W3CDTF">2025-01-10T11:59:41Z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bbb55-ee41-447f-9eaf-d283467a9605_Enabled">
    <vt:lpwstr>true</vt:lpwstr>
  </property>
  <property fmtid="{D5CDD505-2E9C-101B-9397-08002B2CF9AE}" pid="3" name="MSIP_Label_eb5bbb55-ee41-447f-9eaf-d283467a9605_SetDate">
    <vt:lpwstr>2023-01-15T07:14:59Z</vt:lpwstr>
  </property>
  <property fmtid="{D5CDD505-2E9C-101B-9397-08002B2CF9AE}" pid="4" name="MSIP_Label_eb5bbb55-ee41-447f-9eaf-d283467a9605_Method">
    <vt:lpwstr>Standard</vt:lpwstr>
  </property>
  <property fmtid="{D5CDD505-2E9C-101B-9397-08002B2CF9AE}" pid="5" name="MSIP_Label_eb5bbb55-ee41-447f-9eaf-d283467a9605_Name">
    <vt:lpwstr>eb5bbb55-ee41-447f-9eaf-d283467a9605</vt:lpwstr>
  </property>
  <property fmtid="{D5CDD505-2E9C-101B-9397-08002B2CF9AE}" pid="6" name="MSIP_Label_eb5bbb55-ee41-447f-9eaf-d283467a9605_SiteId">
    <vt:lpwstr>7d6af363-bb43-41bc-a6ae-6800af9aa41a</vt:lpwstr>
  </property>
  <property fmtid="{D5CDD505-2E9C-101B-9397-08002B2CF9AE}" pid="7" name="MSIP_Label_eb5bbb55-ee41-447f-9eaf-d283467a9605_ActionId">
    <vt:lpwstr>cd83f7ec-18f4-4d5e-ae3a-b35b5ef0bd7a</vt:lpwstr>
  </property>
  <property fmtid="{D5CDD505-2E9C-101B-9397-08002B2CF9AE}" pid="8" name="MSIP_Label_eb5bbb55-ee41-447f-9eaf-d283467a9605_ContentBits">
    <vt:lpwstr>0</vt:lpwstr>
  </property>
</Properties>
</file>